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vermontgov-my.sharepoint.com/personal/pamela_wadman_vermont_gov/Documents/"/>
    </mc:Choice>
  </mc:AlternateContent>
  <xr:revisionPtr revIDLastSave="40" documentId="8_{C2E09AA7-BBF2-4A65-83D6-566F77876E1D}" xr6:coauthVersionLast="47" xr6:coauthVersionMax="47" xr10:uidLastSave="{8D7AAF68-A4B2-4680-B84E-8C988D58D7D3}"/>
  <workbookProtection lockStructure="1"/>
  <bookViews>
    <workbookView xWindow="19090" yWindow="-110" windowWidth="34620" windowHeight="13900" xr2:uid="{0E9F4080-540D-4779-BC0D-51BE55064401}"/>
  </bookViews>
  <sheets>
    <sheet name="FishMealMercury" sheetId="23" r:id="rId1"/>
    <sheet name="FishMealMercury_metric" sheetId="27" r:id="rId2"/>
    <sheet name="Fish_Mercury" sheetId="2" state="hidden" r:id="rId3"/>
    <sheet name="Species with TooFew" sheetId="25" state="hidden" r:id="rId4"/>
  </sheets>
  <definedNames>
    <definedName name="_xlnm._FilterDatabase" localSheetId="2" hidden="1">Fish_Mercury!$A$1:$O$83</definedName>
    <definedName name="_xlnm._FilterDatabase" localSheetId="0" hidden="1">FishMealMercury!$I$2:$I$44</definedName>
    <definedName name="_xlnm._FilterDatabase" localSheetId="1" hidden="1">FishMealMercury_metric!$I$2:$I$44</definedName>
    <definedName name="_xlnm._FilterDatabase" localSheetId="3" hidden="1">'Species with TooFew'!$A$1:$K$24</definedName>
    <definedName name="_xlnm.Print_Area" localSheetId="0">FishMealMercury!$A$1:$F$45</definedName>
    <definedName name="_xlnm.Print_Area" localSheetId="1">FishMealMercury_metric!$A$1:$F$45</definedName>
    <definedName name="Reset" localSheetId="1">FishMealMercury_metric!$D$11,FishMealMercury_metric!$D$18,FishMealMercury_metric!$D$24,FishMealMercury_metric!$D$32</definedName>
    <definedName name="Reset">FishMealMercury!$D$11,FishMealMercury!$D$18,FishMealMercury!$D$24,FishMealMercury!$D$32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7" l="1"/>
  <c r="E24" i="27"/>
  <c r="E41" i="27"/>
  <c r="D37" i="27"/>
  <c r="D34" i="27"/>
  <c r="E30" i="27"/>
  <c r="D27" i="27"/>
  <c r="E22" i="27"/>
  <c r="D20" i="27"/>
  <c r="E16" i="27"/>
  <c r="E24" i="25"/>
  <c r="E23" i="25"/>
  <c r="F24" i="25"/>
  <c r="F23" i="25"/>
  <c r="F22" i="25"/>
  <c r="F21" i="25"/>
  <c r="F19" i="25"/>
  <c r="F17" i="25"/>
  <c r="F7" i="25"/>
  <c r="F3" i="25"/>
  <c r="D3" i="25"/>
  <c r="E22" i="25"/>
  <c r="E21" i="25"/>
  <c r="E20" i="25"/>
  <c r="E19" i="25"/>
  <c r="E18" i="25"/>
  <c r="E17" i="25"/>
  <c r="E16" i="25"/>
  <c r="E15" i="25"/>
  <c r="E14" i="25"/>
  <c r="E13" i="25"/>
  <c r="E12" i="25"/>
  <c r="E11" i="25"/>
  <c r="E10" i="25"/>
  <c r="E9" i="25"/>
  <c r="E8" i="25"/>
  <c r="E7" i="25"/>
  <c r="E6" i="25"/>
  <c r="E5" i="25"/>
  <c r="E4" i="25"/>
  <c r="E3" i="25"/>
  <c r="E2" i="25"/>
  <c r="D2" i="25"/>
  <c r="H7" i="25"/>
  <c r="G7" i="25"/>
  <c r="H18" i="25"/>
  <c r="G18" i="25"/>
  <c r="H14" i="25"/>
  <c r="G14" i="25"/>
  <c r="H13" i="25"/>
  <c r="G13" i="25"/>
  <c r="H10" i="25"/>
  <c r="G10" i="25"/>
  <c r="H9" i="25"/>
  <c r="G9" i="25"/>
  <c r="H8" i="25"/>
  <c r="G8" i="25"/>
  <c r="H4" i="25"/>
  <c r="G4" i="25"/>
  <c r="G2" i="25"/>
  <c r="H2" i="25"/>
  <c r="D22" i="25"/>
  <c r="D21" i="25"/>
  <c r="D20" i="25"/>
  <c r="D19" i="25"/>
  <c r="D18" i="25"/>
  <c r="D17" i="25"/>
  <c r="D14" i="25"/>
  <c r="D13" i="25"/>
  <c r="D10" i="25"/>
  <c r="D9" i="25"/>
  <c r="D8" i="25"/>
  <c r="D7" i="25"/>
  <c r="D6" i="25"/>
  <c r="D5" i="25"/>
  <c r="D4" i="25"/>
  <c r="E34" i="27" l="1"/>
  <c r="E20" i="27"/>
  <c r="E27" i="27"/>
  <c r="E26" i="27" s="1"/>
  <c r="D40" i="27"/>
  <c r="D39" i="27"/>
  <c r="E16" i="23"/>
  <c r="D20" i="23"/>
  <c r="E22" i="23"/>
  <c r="D27" i="23"/>
  <c r="E30" i="23"/>
  <c r="D34" i="23"/>
  <c r="E41" i="23"/>
  <c r="D37" i="23"/>
  <c r="E33" i="27" l="1"/>
  <c r="E19" i="27"/>
  <c r="D41" i="27"/>
  <c r="E33" i="23"/>
  <c r="E26" i="23"/>
  <c r="D39" i="23"/>
  <c r="D40" i="23"/>
  <c r="E19" i="23"/>
  <c r="E18" i="23" l="1"/>
  <c r="E32" i="23"/>
  <c r="E24" i="23"/>
  <c r="D41" i="23"/>
  <c r="D42" i="23" s="1"/>
  <c r="D42" i="27" l="1"/>
</calcChain>
</file>

<file path=xl/sharedStrings.xml><?xml version="1.0" encoding="utf-8"?>
<sst xmlns="http://schemas.openxmlformats.org/spreadsheetml/2006/main" count="627" uniqueCount="256">
  <si>
    <t xml:space="preserve">Fish Meal Mercury Calculator </t>
  </si>
  <si>
    <t xml:space="preserve"> pounds</t>
  </si>
  <si>
    <t>3. Enter the Fish Type(s) and Serving Size(s)</t>
  </si>
  <si>
    <t>1st meal</t>
  </si>
  <si>
    <t>Serving Size - ounces</t>
  </si>
  <si>
    <t xml:space="preserve">% of weekly limit </t>
  </si>
  <si>
    <t>or grams</t>
  </si>
  <si>
    <t>ug of mercury per serving</t>
  </si>
  <si>
    <t>weight in g</t>
  </si>
  <si>
    <t>gram</t>
  </si>
  <si>
    <t>hide</t>
  </si>
  <si>
    <t>2nd meal</t>
  </si>
  <si>
    <t>3rd meal</t>
  </si>
  <si>
    <t>kg</t>
  </si>
  <si>
    <t xml:space="preserve">Weekly safe limit of mercury </t>
  </si>
  <si>
    <t>Sensitive RfD</t>
  </si>
  <si>
    <t xml:space="preserve">total ug/week ( 0.7 ug x kg BW </t>
  </si>
  <si>
    <t>ug</t>
  </si>
  <si>
    <t>General RfD</t>
  </si>
  <si>
    <t xml:space="preserve">total ug/week (2.1 ug x kg BW) </t>
  </si>
  <si>
    <t>Total fish mercury per week</t>
  </si>
  <si>
    <t>Keep weekly mercury intake below 100%</t>
  </si>
  <si>
    <t>https://www.fda.gov/food/environmental-contaminants-food/technical-information-development-fdaepa-advice-about-eating-fish-those-who-might-become-or-are</t>
  </si>
  <si>
    <t>VT White Sucker</t>
  </si>
  <si>
    <t>VT Brown Bullhead</t>
  </si>
  <si>
    <t>VT Black Crappie</t>
  </si>
  <si>
    <t>VT Brown Trout</t>
  </si>
  <si>
    <t>VT White Crappie</t>
  </si>
  <si>
    <t>VT Pumpkinseed</t>
  </si>
  <si>
    <t>VT Rainbow Trout</t>
  </si>
  <si>
    <t>VT Rainbow Smelt</t>
  </si>
  <si>
    <t>VT Bluegill</t>
  </si>
  <si>
    <t xml:space="preserve">VT Yellow Perch &gt;=10" </t>
  </si>
  <si>
    <t>VT Yellow Perch &lt;10"</t>
  </si>
  <si>
    <t>VT Atlantic Salmon</t>
  </si>
  <si>
    <t>VT Brook Trout</t>
  </si>
  <si>
    <t xml:space="preserve">VT White Perch &gt;=10" </t>
  </si>
  <si>
    <t>VT White Perch &lt;10"</t>
  </si>
  <si>
    <t>VT Largemouth Bass</t>
  </si>
  <si>
    <t>VT Rock Bass</t>
  </si>
  <si>
    <t>VT Northern Pike</t>
  </si>
  <si>
    <t>VT American Eel</t>
  </si>
  <si>
    <t>VT Chain Pickerel</t>
  </si>
  <si>
    <t>VT Lake Trout</t>
  </si>
  <si>
    <t>VT Smallmouth Bass &gt;=16"</t>
  </si>
  <si>
    <t>VT Smallmouth Bass &lt;16"</t>
  </si>
  <si>
    <t>VT Walleye</t>
  </si>
  <si>
    <t>MEDIAN (PPM)</t>
  </si>
  <si>
    <t>STDEV (PPM)</t>
  </si>
  <si>
    <t>MIN (PPM)</t>
  </si>
  <si>
    <t>MAX (PPM)</t>
  </si>
  <si>
    <t>NO. OF SAMPLES</t>
  </si>
  <si>
    <t>SOURCE OF DATA</t>
  </si>
  <si>
    <t>Sportfish</t>
  </si>
  <si>
    <t>Disagree with EPA FDA</t>
  </si>
  <si>
    <t>EPA/FDA 8 ounce meals per month</t>
  </si>
  <si>
    <t>Scallop</t>
  </si>
  <si>
    <t>ND</t>
  </si>
  <si>
    <t>FDA 1991-2009</t>
  </si>
  <si>
    <t>x</t>
  </si>
  <si>
    <t>Clam</t>
  </si>
  <si>
    <t>FDA 1991-2010</t>
  </si>
  <si>
    <t>Shrimp</t>
  </si>
  <si>
    <t>Oyster</t>
  </si>
  <si>
    <t>Sardine</t>
  </si>
  <si>
    <t>FDA 2002-2010</t>
  </si>
  <si>
    <t>Tilapia</t>
  </si>
  <si>
    <t>FDA 1991-2008</t>
  </si>
  <si>
    <t>Salmon, canned</t>
  </si>
  <si>
    <t>FDA 1993-2009</t>
  </si>
  <si>
    <t>Anchovy</t>
  </si>
  <si>
    <t>FDA 2007-2009</t>
  </si>
  <si>
    <t>Salmon, fresh/frozen</t>
  </si>
  <si>
    <t>Catfish</t>
  </si>
  <si>
    <t>Squid</t>
  </si>
  <si>
    <t>FDA 2005-2009</t>
  </si>
  <si>
    <t>Pollock</t>
  </si>
  <si>
    <t>Crawfish</t>
  </si>
  <si>
    <t>FDA 1991-2007</t>
  </si>
  <si>
    <t>Shad</t>
  </si>
  <si>
    <t>FDA 2007-2011</t>
  </si>
  <si>
    <t>Atlantic mackerel</t>
  </si>
  <si>
    <t>N/A</t>
  </si>
  <si>
    <t>NMFS REPORT 1978</t>
  </si>
  <si>
    <t>Mullet</t>
  </si>
  <si>
    <t>Whiting</t>
  </si>
  <si>
    <t>Haddock</t>
  </si>
  <si>
    <t>X</t>
  </si>
  <si>
    <t>Flatfish (flounder, plaice, sole)</t>
  </si>
  <si>
    <t>Butterfish</t>
  </si>
  <si>
    <t>Crab</t>
  </si>
  <si>
    <t>Croaker (Atlantic)</t>
  </si>
  <si>
    <t>FDA 2002-2011</t>
  </si>
  <si>
    <t>RENAME</t>
  </si>
  <si>
    <t>Trout, freshwater</t>
  </si>
  <si>
    <t>Herring</t>
  </si>
  <si>
    <t>FDA 2005-2012</t>
  </si>
  <si>
    <t>Hake</t>
  </si>
  <si>
    <t>FDA 1994-2009</t>
  </si>
  <si>
    <t>Jacksmelt</t>
  </si>
  <si>
    <t>FDA 1997-2007</t>
  </si>
  <si>
    <t>Mackerel Chub (Pacific)</t>
  </si>
  <si>
    <t>Whitefish</t>
  </si>
  <si>
    <t>Sheepshead</t>
  </si>
  <si>
    <t>FDA 1992-2007</t>
  </si>
  <si>
    <t>Lobster (Spiny)</t>
  </si>
  <si>
    <t>FDA 1991-2005</t>
  </si>
  <si>
    <t>Pickerel</t>
  </si>
  <si>
    <t>Lobster</t>
  </si>
  <si>
    <t>FDA 2005-2007</t>
  </si>
  <si>
    <t>Carp</t>
  </si>
  <si>
    <t>Cod</t>
  </si>
  <si>
    <t>Perch Ocean</t>
  </si>
  <si>
    <t xml:space="preserve">Tuna, light, canned </t>
  </si>
  <si>
    <t>Buffalofish</t>
  </si>
  <si>
    <t>FDA 1992-2008</t>
  </si>
  <si>
    <t>Skate</t>
  </si>
  <si>
    <t>Tilefish (Atlantic)</t>
  </si>
  <si>
    <t>FDA 1994-2004</t>
  </si>
  <si>
    <t>Tuna, (fresh/Frozen, Skipjack)</t>
  </si>
  <si>
    <t>FDA 1993-2007</t>
  </si>
  <si>
    <t>Perch, freshwater</t>
  </si>
  <si>
    <t>Monkfish</t>
  </si>
  <si>
    <t>FDA 1994-2007</t>
  </si>
  <si>
    <t>Lobster (Species Unknown)</t>
  </si>
  <si>
    <t>Snapper</t>
  </si>
  <si>
    <t>Striped bass (ocean)</t>
  </si>
  <si>
    <t>FYI (pw) - All of the Atlantic states have an advisory against consumption of striped bass due to PCB contamination</t>
  </si>
  <si>
    <t>Mahi Mahi</t>
  </si>
  <si>
    <t>Mackerel Spanish (S. Atlantic)</t>
  </si>
  <si>
    <t>Scorpionfish</t>
  </si>
  <si>
    <t>FDA 2006-2007</t>
  </si>
  <si>
    <t>Weakfish (Sea Trout)</t>
  </si>
  <si>
    <t>Halibut</t>
  </si>
  <si>
    <t>FDA 1992-2009</t>
  </si>
  <si>
    <t>Croaker White (Pacific)</t>
  </si>
  <si>
    <t>FDA 1997</t>
  </si>
  <si>
    <t>Tuna, albacore / white tuna, canned</t>
  </si>
  <si>
    <t>Bass Chilean</t>
  </si>
  <si>
    <t>FDA 1994-2010</t>
  </si>
  <si>
    <t>Tuna, yellowfin</t>
  </si>
  <si>
    <t>FDA 1993-2010</t>
  </si>
  <si>
    <t>Tuna, (Fresh/Frozen, Albacore)</t>
  </si>
  <si>
    <t>Sablefish</t>
  </si>
  <si>
    <t>FDA 2004-2009</t>
  </si>
  <si>
    <t>Bluefish</t>
  </si>
  <si>
    <t>Tuna (Fresh/Frozen, All)</t>
  </si>
  <si>
    <t>Tuna (Fresh/Frozen, Species Unknown)</t>
  </si>
  <si>
    <t>Grouper (all Species)</t>
  </si>
  <si>
    <t>Mackerel Spanish (Gulf of Mexico)</t>
  </si>
  <si>
    <t>Marlin</t>
  </si>
  <si>
    <t>FDA 1992-1996</t>
  </si>
  <si>
    <t>Orange roughy</t>
  </si>
  <si>
    <t>FDA 1993-2005</t>
  </si>
  <si>
    <t>Mackerel King</t>
  </si>
  <si>
    <t>GULF OF MEXICO REPORT 2000</t>
  </si>
  <si>
    <t>Shark</t>
  </si>
  <si>
    <t>Swordfish</t>
  </si>
  <si>
    <t>FDA 1990-2010</t>
  </si>
  <si>
    <t>Tilefish (from Gulf of Mexico)</t>
  </si>
  <si>
    <t>-</t>
  </si>
  <si>
    <t>Tuna (Fresh/Frozen) Bigeye</t>
  </si>
  <si>
    <t>Fish Species</t>
  </si>
  <si>
    <t>Eating fish is good for your health. Fish provide key nutrients like omega fats, iron, iodine and choline. These nutrients are important for heart health and also to support health during pregnancy, nursing and early childhood. The Dietary Guidelines for Americans recommends eating 2-3 servings of fish per week.</t>
  </si>
  <si>
    <t>Percent of Weekly Limit</t>
  </si>
  <si>
    <r>
      <t xml:space="preserve">Mercury is a toxic metal found in all fish. Larger fish higher up on the food chain have higher mercury levels, which can pose neurological health risks to those who consume too much.   It is important to make informed decisions about eating fish to realize benefits of consumption while minimizing risks. Use the </t>
    </r>
    <r>
      <rPr>
        <b/>
        <sz val="11"/>
        <color rgb="FF555555"/>
        <rFont val="Calibri"/>
        <family val="2"/>
        <scheme val="minor"/>
      </rPr>
      <t>Fish Meal Mercury Calculator</t>
    </r>
    <r>
      <rPr>
        <sz val="11"/>
        <color rgb="FF555555"/>
        <rFont val="Calibri"/>
        <family val="2"/>
        <scheme val="minor"/>
      </rPr>
      <t xml:space="preserve"> to estimate mercury exposure from the fish you consume and how much you can safely consume in a week. </t>
    </r>
  </si>
  <si>
    <t>Average Mercury Concentration*</t>
  </si>
  <si>
    <t>mg/kg</t>
  </si>
  <si>
    <t>Click for dropdown list</t>
  </si>
  <si>
    <t>Serving Size - grams</t>
  </si>
  <si>
    <t>To estimate serving size :
         228 g = 4 ounce serving, about the size of a deck of cards.</t>
  </si>
  <si>
    <t>Row Labels</t>
  </si>
  <si>
    <t>Count of Hg_wwppm</t>
  </si>
  <si>
    <t>American Eel</t>
  </si>
  <si>
    <t>Atlantic Salmon</t>
  </si>
  <si>
    <t>Black Crappie</t>
  </si>
  <si>
    <t>Bluegill</t>
  </si>
  <si>
    <t>Brook Trout</t>
  </si>
  <si>
    <t>Brown Bullhead</t>
  </si>
  <si>
    <t>Brown Trout</t>
  </si>
  <si>
    <t>Chain Pickerel</t>
  </si>
  <si>
    <t>Lake Trout</t>
  </si>
  <si>
    <t>Largemouth Bass</t>
  </si>
  <si>
    <t>Northern Pike</t>
  </si>
  <si>
    <t>Pumpkinseed</t>
  </si>
  <si>
    <t>Rainbow Smelt</t>
  </si>
  <si>
    <t>Rainbow Trout</t>
  </si>
  <si>
    <t>Rock Bass</t>
  </si>
  <si>
    <t>Smallmouth Bass</t>
  </si>
  <si>
    <t>Walleye</t>
  </si>
  <si>
    <t>White Crappie</t>
  </si>
  <si>
    <t>White Perch</t>
  </si>
  <si>
    <t>White Sucker</t>
  </si>
  <si>
    <t>Yellow Perch</t>
  </si>
  <si>
    <t xml:space="preserve">Yellow Perch &gt;=10" </t>
  </si>
  <si>
    <t>Yellow Perch &lt;10"</t>
  </si>
  <si>
    <t xml:space="preserve">White Perch &gt;=10" </t>
  </si>
  <si>
    <t>White Perch &lt;10"</t>
  </si>
  <si>
    <t>Smallmouth Bass &gt;=16"</t>
  </si>
  <si>
    <t>Smallmouth Bass &lt;16"</t>
  </si>
  <si>
    <t>Count of HGT_WW</t>
  </si>
  <si>
    <t>Average of HGT_WW2</t>
  </si>
  <si>
    <t>StdDev of HGT_WW</t>
  </si>
  <si>
    <t>Max of HGT_WW4</t>
  </si>
  <si>
    <t>ALW</t>
  </si>
  <si>
    <t>ATS</t>
  </si>
  <si>
    <t>B K</t>
  </si>
  <si>
    <t>BKT</t>
  </si>
  <si>
    <t>BLC</t>
  </si>
  <si>
    <t>BLG</t>
  </si>
  <si>
    <t>BNB</t>
  </si>
  <si>
    <t>BNT</t>
  </si>
  <si>
    <t>CAR</t>
  </si>
  <si>
    <t>CSK</t>
  </si>
  <si>
    <t>ECP</t>
  </si>
  <si>
    <t>FLF</t>
  </si>
  <si>
    <t>GNS</t>
  </si>
  <si>
    <t>LKT</t>
  </si>
  <si>
    <t>LLS</t>
  </si>
  <si>
    <t>LMB</t>
  </si>
  <si>
    <t>MUS</t>
  </si>
  <si>
    <t>NPK</t>
  </si>
  <si>
    <t>PKS</t>
  </si>
  <si>
    <t>RBT</t>
  </si>
  <si>
    <t>RKB</t>
  </si>
  <si>
    <t>SMB</t>
  </si>
  <si>
    <t>SMT</t>
  </si>
  <si>
    <t>SNF</t>
  </si>
  <si>
    <t>WAL</t>
  </si>
  <si>
    <t>WHP</t>
  </si>
  <si>
    <t>WHS</t>
  </si>
  <si>
    <t>YLB</t>
  </si>
  <si>
    <t>YLP</t>
  </si>
  <si>
    <t>NH Data</t>
  </si>
  <si>
    <t>BBH</t>
  </si>
  <si>
    <t>NH Average</t>
  </si>
  <si>
    <t>VT # samples</t>
  </si>
  <si>
    <t>NH # samples</t>
  </si>
  <si>
    <t>Species</t>
  </si>
  <si>
    <t>95th UCL Mercury (mg/kg)</t>
  </si>
  <si>
    <t xml:space="preserve">Perch &gt;= 10" </t>
  </si>
  <si>
    <t>Perch &lt; 10"</t>
  </si>
  <si>
    <t>Stocked Trout*</t>
  </si>
  <si>
    <t>VT Average</t>
  </si>
  <si>
    <t>Vt 95th UCL</t>
  </si>
  <si>
    <t/>
  </si>
  <si>
    <t>show</t>
  </si>
  <si>
    <t xml:space="preserve"> kilograms</t>
  </si>
  <si>
    <t>show/hide</t>
  </si>
  <si>
    <t>1. Choose your group</t>
  </si>
  <si>
    <t>People who are nursing, pregnant or planning to be, and children under 6 years old</t>
  </si>
  <si>
    <t xml:space="preserve">2. Enter your body weight </t>
  </si>
  <si>
    <t>To estimate serving size :
          a 4-ounce serving is about the size of a deck of cards.</t>
  </si>
  <si>
    <r>
      <t xml:space="preserve">People who are </t>
    </r>
    <r>
      <rPr>
        <b/>
        <sz val="11"/>
        <color rgb="FF000000"/>
        <rFont val="Calibri"/>
        <family val="2"/>
        <scheme val="minor"/>
      </rPr>
      <t>not</t>
    </r>
    <r>
      <rPr>
        <sz val="11"/>
        <color rgb="FF000000"/>
        <rFont val="Calibri"/>
        <family val="2"/>
        <scheme val="minor"/>
      </rPr>
      <t xml:space="preserve"> nursing, pregnant or planning to be, and children age 6 and older</t>
    </r>
  </si>
  <si>
    <t>*Fish mercury concentrations are based on average estimates from the FDA/EPA fish mercury advice (link below) or the Vermont fish mercury database. This advice is based on long-term exposures, so it’s okay if you eat a little bit over the limit one week, you can just eat lower mercury fish the following week.</t>
  </si>
  <si>
    <t xml:space="preserve">Follow these steps below to estimate how much fish to eat each week based on their mercury levels. 
The fish meal mercury calculator can estimate the amount of mercury in the fish you eat as a percentage of your weekly limit. 
Try to stay below the weekly limit.  
1. Check the box next to your group. 
2. Enter your body weight.   
3. Select the fish species from the dropdown menu. Fish species caught in Vermont are listed first, with “VT” before the fish name, then enter the serving size of your meal(s).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</si>
</sst>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1"/>
      <color theme="1"/>
      <name val="Calibri"/>
      <family val="2"/>
      <scheme val="minor"/>
    </font>
    <font>
      <sz val="8.25"/>
      <name val="Microsoft Sans Serif"/>
      <family val="2"/>
    </font>
    <font>
      <u/>
      <sz val="11"/>
      <color theme="10"/>
      <name val="Calibri"/>
      <family val="2"/>
      <scheme val="minor"/>
    </font>
    <font>
      <sz val="11"/>
      <name val="Calibri"/>
      <family val="2"/>
      <scheme val="minor"/>
    </font>
    <font>
      <sz val="11"/>
      <color rgb="FF555555"/>
      <name val="Calibri"/>
      <family val="2"/>
      <scheme val="minor"/>
    </font>
    <font>
      <b/>
      <sz val="11"/>
      <color rgb="FF555555"/>
      <name val="Calibri"/>
      <family val="2"/>
      <scheme val="minor"/>
    </font>
    <font>
      <sz val="11"/>
      <color rgb="FF444444"/>
      <name val="Calibri"/>
      <family val="2"/>
      <scheme val="minor"/>
    </font>
    <font>
      <sz val="11"/>
      <color theme="1"/>
      <name val="Calibri"/>
      <family val="2"/>
      <scheme val="minor"/>
    </font>
    <font>
      <b/>
      <sz val="11"/>
      <color theme="1"/>
      <name val="Calibri"/>
      <family val="2"/>
      <scheme val="minor"/>
    </font>
    <font>
      <sz val="10"/>
      <color theme="1"/>
      <name val="Times New Roman"/>
      <family val="2"/>
    </font>
    <font>
      <b/>
      <sz val="18"/>
      <color rgb="FF555555"/>
      <name val="Calibri"/>
      <family val="2"/>
      <scheme val="minor"/>
    </font>
    <font>
      <sz val="12"/>
      <color theme="1"/>
      <name val="Calibri"/>
      <family val="2"/>
      <scheme val="minor"/>
    </font>
    <font>
      <b/>
      <sz val="14"/>
      <color rgb="FF00B050"/>
      <name val="Calibri"/>
      <family val="2"/>
      <scheme val="minor"/>
    </font>
    <font>
      <sz val="12"/>
      <name val="Calibri"/>
      <family val="2"/>
      <scheme val="minor"/>
    </font>
    <font>
      <sz val="8"/>
      <color rgb="FF888888"/>
      <name val="Segoe UI"/>
      <family val="2"/>
    </font>
    <font>
      <i/>
      <sz val="9"/>
      <color theme="1"/>
      <name val="Calibri"/>
      <family val="2"/>
      <scheme val="minor"/>
    </font>
    <font>
      <sz val="11"/>
      <color theme="0"/>
      <name val="Calibri"/>
      <family val="2"/>
      <scheme val="minor"/>
    </font>
    <font>
      <sz val="10"/>
      <color theme="1"/>
      <name val="Calibri"/>
      <family val="2"/>
      <scheme val="minor"/>
    </font>
    <font>
      <b/>
      <sz val="11"/>
      <name val="Calibri"/>
      <family val="2"/>
      <scheme val="minor"/>
    </font>
    <font>
      <b/>
      <sz val="14"/>
      <color rgb="FF005E00"/>
      <name val="Calibri"/>
      <family val="2"/>
      <scheme val="minor"/>
    </font>
    <font>
      <b/>
      <sz val="16"/>
      <color rgb="FF005E00"/>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7C8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top/>
      <bottom/>
      <diagonal/>
    </border>
    <border>
      <left/>
      <right style="thick">
        <color rgb="FF0070C0"/>
      </right>
      <top/>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rgb="FF0070C0"/>
      </right>
      <top style="thin">
        <color indexed="64"/>
      </top>
      <bottom/>
      <diagonal/>
    </border>
    <border>
      <left style="thick">
        <color theme="4"/>
      </left>
      <right style="thin">
        <color indexed="64"/>
      </right>
      <top style="thick">
        <color theme="4"/>
      </top>
      <bottom style="thick">
        <color rgb="FF0070C0"/>
      </bottom>
      <diagonal/>
    </border>
    <border>
      <left style="thin">
        <color indexed="64"/>
      </left>
      <right/>
      <top style="thick">
        <color theme="4"/>
      </top>
      <bottom style="thick">
        <color rgb="FF0070C0"/>
      </bottom>
      <diagonal/>
    </border>
    <border>
      <left style="thin">
        <color indexed="64"/>
      </left>
      <right style="thick">
        <color theme="4"/>
      </right>
      <top style="thick">
        <color theme="4"/>
      </top>
      <bottom style="thick">
        <color rgb="FF0070C0"/>
      </bottom>
      <diagonal/>
    </border>
    <border>
      <left style="thick">
        <color rgb="FF0070C0"/>
      </left>
      <right style="thin">
        <color indexed="64"/>
      </right>
      <top style="thick">
        <color rgb="FF0070C0"/>
      </top>
      <bottom style="thin">
        <color indexed="64"/>
      </bottom>
      <diagonal/>
    </border>
    <border>
      <left style="thin">
        <color indexed="64"/>
      </left>
      <right/>
      <top style="thick">
        <color rgb="FF0070C0"/>
      </top>
      <bottom style="thin">
        <color indexed="64"/>
      </bottom>
      <diagonal/>
    </border>
    <border>
      <left/>
      <right/>
      <top/>
      <bottom style="thin">
        <color indexed="64"/>
      </bottom>
      <diagonal/>
    </border>
    <border>
      <left/>
      <right style="thick">
        <color rgb="FF0070C0"/>
      </right>
      <top style="thick">
        <color rgb="FF0070C0"/>
      </top>
      <bottom style="thin">
        <color indexed="64"/>
      </bottom>
      <diagonal/>
    </border>
  </borders>
  <cellStyleXfs count="5">
    <xf numFmtId="0" fontId="0" fillId="0" borderId="0"/>
    <xf numFmtId="0" fontId="1" fillId="0" borderId="0">
      <alignment vertical="top"/>
      <protection locked="0"/>
    </xf>
    <xf numFmtId="0" fontId="2" fillId="0" borderId="0" applyNumberFormat="0" applyFill="0" applyBorder="0" applyAlignment="0" applyProtection="0"/>
    <xf numFmtId="9" fontId="7" fillId="0" borderId="0" applyFont="0" applyFill="0" applyBorder="0" applyAlignment="0" applyProtection="0"/>
    <xf numFmtId="0" fontId="9" fillId="0" borderId="0"/>
  </cellStyleXfs>
  <cellXfs count="161">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2" borderId="0" xfId="0" applyFill="1"/>
    <xf numFmtId="0" fontId="0" fillId="2" borderId="0" xfId="0" applyFill="1" applyAlignment="1">
      <alignment horizontal="center"/>
    </xf>
    <xf numFmtId="0" fontId="0" fillId="2" borderId="1" xfId="0" applyFill="1" applyBorder="1" applyAlignment="1">
      <alignment horizontal="center" vertical="top" wrapText="1"/>
    </xf>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left"/>
    </xf>
    <xf numFmtId="0" fontId="0" fillId="0" borderId="0" xfId="0" applyAlignment="1">
      <alignment vertical="top"/>
    </xf>
    <xf numFmtId="0" fontId="6" fillId="0" borderId="0" xfId="0" applyFont="1" applyAlignment="1">
      <alignment vertical="top"/>
    </xf>
    <xf numFmtId="0" fontId="3" fillId="0" borderId="0" xfId="2" applyFont="1" applyAlignment="1">
      <alignment vertical="top"/>
    </xf>
    <xf numFmtId="0" fontId="0" fillId="0" borderId="0" xfId="0" applyAlignment="1">
      <alignment horizontal="left" vertical="top" indent="1"/>
    </xf>
    <xf numFmtId="0" fontId="4" fillId="0" borderId="0" xfId="0" applyFont="1" applyAlignment="1">
      <alignment vertical="top" wrapText="1"/>
    </xf>
    <xf numFmtId="0" fontId="0" fillId="0" borderId="0" xfId="0" applyAlignment="1">
      <alignment vertical="center"/>
    </xf>
    <xf numFmtId="164" fontId="0" fillId="3" borderId="1" xfId="0" applyNumberFormat="1" applyFill="1" applyBorder="1" applyAlignment="1">
      <alignment horizontal="center" vertical="top" wrapText="1"/>
    </xf>
    <xf numFmtId="0" fontId="0" fillId="2" borderId="0" xfId="0" applyFill="1" applyAlignment="1">
      <alignment vertical="top"/>
    </xf>
    <xf numFmtId="0" fontId="4" fillId="2" borderId="0" xfId="0" applyFont="1" applyFill="1" applyAlignment="1">
      <alignment vertical="top"/>
    </xf>
    <xf numFmtId="0" fontId="0" fillId="0" borderId="0" xfId="0" applyAlignment="1">
      <alignment horizontal="left" vertical="center"/>
    </xf>
    <xf numFmtId="0" fontId="10" fillId="0" borderId="0" xfId="0" applyFont="1" applyAlignment="1">
      <alignment horizontal="left" vertical="top" wrapText="1"/>
    </xf>
    <xf numFmtId="0" fontId="0" fillId="2" borderId="3" xfId="0" applyFill="1" applyBorder="1" applyAlignment="1">
      <alignment horizontal="center"/>
    </xf>
    <xf numFmtId="0" fontId="0" fillId="2" borderId="0" xfId="0" applyFill="1" applyAlignment="1">
      <alignment horizontal="right" vertical="top" indent="1"/>
    </xf>
    <xf numFmtId="0" fontId="0" fillId="0" borderId="0" xfId="0" applyAlignment="1">
      <alignment horizontal="right" vertical="top"/>
    </xf>
    <xf numFmtId="0" fontId="0" fillId="0" borderId="8" xfId="0" applyBorder="1" applyAlignment="1">
      <alignment vertical="top"/>
    </xf>
    <xf numFmtId="0" fontId="0" fillId="0" borderId="9" xfId="0" applyBorder="1" applyAlignment="1">
      <alignment horizontal="left" vertical="top" indent="1"/>
    </xf>
    <xf numFmtId="0" fontId="0" fillId="2" borderId="8" xfId="0" applyFill="1" applyBorder="1" applyAlignment="1">
      <alignment vertical="top"/>
    </xf>
    <xf numFmtId="0" fontId="12" fillId="0" borderId="9" xfId="0" applyFont="1" applyBorder="1" applyAlignment="1">
      <alignment vertical="center" wrapText="1"/>
    </xf>
    <xf numFmtId="0" fontId="0" fillId="2" borderId="0" xfId="0" applyFill="1" applyAlignment="1">
      <alignment horizontal="right" vertical="top" wrapText="1" indent="2"/>
    </xf>
    <xf numFmtId="0" fontId="0" fillId="0" borderId="1" xfId="0" applyBorder="1" applyAlignment="1">
      <alignment vertical="top"/>
    </xf>
    <xf numFmtId="0" fontId="0" fillId="0" borderId="1" xfId="0" applyBorder="1" applyAlignment="1">
      <alignment horizontal="right" vertical="top" indent="1"/>
    </xf>
    <xf numFmtId="0" fontId="0" fillId="2" borderId="1" xfId="0" applyFill="1" applyBorder="1" applyAlignment="1">
      <alignment horizontal="left" vertical="top" indent="1"/>
    </xf>
    <xf numFmtId="0" fontId="0" fillId="0" borderId="1" xfId="0" applyBorder="1" applyAlignment="1">
      <alignment horizontal="left" vertical="top" indent="1"/>
    </xf>
    <xf numFmtId="0" fontId="0" fillId="2" borderId="1" xfId="0" applyFill="1" applyBorder="1" applyAlignment="1">
      <alignment vertical="top"/>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8" fillId="0" borderId="8" xfId="0" applyFont="1" applyBorder="1" applyAlignment="1">
      <alignment horizontal="right" vertical="center"/>
    </xf>
    <xf numFmtId="0" fontId="0" fillId="0" borderId="2" xfId="0" applyBorder="1" applyAlignment="1">
      <alignment horizontal="right" vertical="center" wrapText="1"/>
    </xf>
    <xf numFmtId="0" fontId="0" fillId="0" borderId="1" xfId="0" applyBorder="1" applyAlignment="1">
      <alignment horizontal="center" vertical="center" wrapText="1"/>
    </xf>
    <xf numFmtId="0" fontId="0" fillId="0" borderId="9" xfId="0" applyBorder="1" applyAlignment="1">
      <alignment horizontal="left" vertical="center"/>
    </xf>
    <xf numFmtId="0" fontId="0" fillId="0" borderId="8" xfId="0" applyBorder="1" applyAlignment="1">
      <alignment horizontal="right" vertical="center"/>
    </xf>
    <xf numFmtId="0" fontId="0" fillId="0" borderId="0" xfId="0" applyAlignment="1">
      <alignment horizontal="right" vertical="center"/>
    </xf>
    <xf numFmtId="164" fontId="0" fillId="0" borderId="1" xfId="0" applyNumberFormat="1" applyBorder="1" applyAlignment="1">
      <alignment horizontal="center" vertical="center" wrapText="1"/>
    </xf>
    <xf numFmtId="0" fontId="0" fillId="2" borderId="8" xfId="0" applyFill="1" applyBorder="1" applyAlignment="1">
      <alignment horizontal="right" vertical="center"/>
    </xf>
    <xf numFmtId="0" fontId="0" fillId="2" borderId="0" xfId="0" applyFill="1" applyAlignment="1">
      <alignment horizontal="right" vertical="center"/>
    </xf>
    <xf numFmtId="0" fontId="0" fillId="2" borderId="1" xfId="0" applyFill="1" applyBorder="1" applyAlignment="1">
      <alignment horizontal="center" vertical="center" wrapText="1"/>
    </xf>
    <xf numFmtId="0" fontId="0" fillId="2" borderId="0" xfId="0" applyFill="1" applyAlignment="1">
      <alignment vertical="center"/>
    </xf>
    <xf numFmtId="0" fontId="8" fillId="0" borderId="0" xfId="0" applyFont="1" applyAlignment="1">
      <alignment horizontal="center" vertical="center" wrapText="1"/>
    </xf>
    <xf numFmtId="0" fontId="0" fillId="0" borderId="8" xfId="0" applyBorder="1" applyAlignment="1">
      <alignment vertical="center"/>
    </xf>
    <xf numFmtId="1" fontId="0" fillId="0" borderId="1" xfId="0" applyNumberFormat="1" applyBorder="1" applyAlignment="1">
      <alignment horizontal="center" vertical="center" wrapText="1"/>
    </xf>
    <xf numFmtId="0" fontId="0" fillId="2" borderId="8" xfId="0" applyFill="1" applyBorder="1" applyAlignment="1">
      <alignment vertical="center"/>
    </xf>
    <xf numFmtId="0" fontId="14" fillId="0" borderId="0" xfId="0" applyFont="1"/>
    <xf numFmtId="0" fontId="0" fillId="2" borderId="1" xfId="0" quotePrefix="1" applyFill="1" applyBorder="1"/>
    <xf numFmtId="0" fontId="0" fillId="2" borderId="0" xfId="0" applyFill="1" applyAlignment="1">
      <alignment horizontal="center" vertical="center" wrapText="1"/>
    </xf>
    <xf numFmtId="0" fontId="0" fillId="2" borderId="0" xfId="0" applyFill="1" applyAlignment="1">
      <alignment horizontal="center" vertical="top" wrapText="1"/>
    </xf>
    <xf numFmtId="9" fontId="15" fillId="3" borderId="1" xfId="3" applyFont="1" applyFill="1" applyBorder="1" applyAlignment="1">
      <alignment horizontal="center" vertical="center" wrapText="1"/>
    </xf>
    <xf numFmtId="164" fontId="0" fillId="3" borderId="4" xfId="0" applyNumberFormat="1" applyFill="1" applyBorder="1" applyAlignment="1">
      <alignment horizontal="center" vertical="center" wrapText="1"/>
    </xf>
    <xf numFmtId="0" fontId="5" fillId="0" borderId="22" xfId="0" applyFont="1" applyBorder="1" applyAlignment="1">
      <alignment horizontal="left" vertical="center" indent="1"/>
    </xf>
    <xf numFmtId="0" fontId="5" fillId="0" borderId="23" xfId="0" applyFont="1" applyBorder="1" applyAlignment="1">
      <alignment horizontal="left" vertical="center" indent="1"/>
    </xf>
    <xf numFmtId="165" fontId="0" fillId="2" borderId="1" xfId="0" applyNumberFormat="1" applyFill="1" applyBorder="1" applyAlignment="1">
      <alignment horizontal="center"/>
    </xf>
    <xf numFmtId="0" fontId="16" fillId="0" borderId="9" xfId="0" applyFont="1" applyBorder="1" applyAlignment="1">
      <alignment horizontal="left" vertical="center"/>
    </xf>
    <xf numFmtId="0" fontId="0" fillId="2" borderId="18" xfId="0" applyFill="1" applyBorder="1" applyAlignment="1">
      <alignment horizontal="center" vertical="center" wrapText="1"/>
    </xf>
    <xf numFmtId="164" fontId="16" fillId="2" borderId="19" xfId="0" applyNumberFormat="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vertical="top"/>
    </xf>
    <xf numFmtId="0" fontId="4" fillId="0" borderId="0" xfId="0" applyFont="1" applyAlignment="1">
      <alignment horizontal="left" vertical="center" wrapText="1"/>
    </xf>
    <xf numFmtId="0" fontId="4" fillId="0" borderId="0" xfId="0" applyFont="1" applyAlignment="1">
      <alignment horizontal="left" vertical="top" wrapText="1"/>
    </xf>
    <xf numFmtId="0" fontId="15" fillId="0" borderId="1" xfId="0" applyFont="1" applyBorder="1" applyAlignment="1">
      <alignment horizontal="center" vertical="center" wrapText="1"/>
    </xf>
    <xf numFmtId="0" fontId="0" fillId="4" borderId="3" xfId="0" applyFill="1" applyBorder="1" applyAlignment="1">
      <alignment horizontal="center" vertical="top" wrapText="1"/>
    </xf>
    <xf numFmtId="0" fontId="0" fillId="4" borderId="1" xfId="0" applyFill="1" applyBorder="1" applyAlignment="1">
      <alignment horizontal="center" vertical="top" wrapText="1"/>
    </xf>
    <xf numFmtId="0" fontId="0" fillId="4" borderId="1" xfId="0" applyFill="1" applyBorder="1" applyAlignment="1">
      <alignment wrapText="1"/>
    </xf>
    <xf numFmtId="0" fontId="0" fillId="4" borderId="1" xfId="0" applyFill="1" applyBorder="1" applyAlignment="1">
      <alignment horizontal="center" wrapText="1"/>
    </xf>
    <xf numFmtId="0" fontId="12" fillId="0" borderId="0" xfId="0" applyFont="1" applyAlignment="1">
      <alignment horizontal="left" vertical="center" wrapText="1" indent="1"/>
    </xf>
    <xf numFmtId="0" fontId="12" fillId="0" borderId="0" xfId="0" applyFont="1" applyAlignment="1">
      <alignment vertical="center" wrapText="1"/>
    </xf>
    <xf numFmtId="0" fontId="0" fillId="0" borderId="1" xfId="0" applyBorder="1" applyAlignment="1">
      <alignment horizontal="left" vertical="top" wrapText="1" indent="1"/>
    </xf>
    <xf numFmtId="165" fontId="17" fillId="3" borderId="1" xfId="0" applyNumberFormat="1" applyFont="1" applyFill="1" applyBorder="1" applyAlignment="1">
      <alignment horizontal="center" vertical="center" wrapText="1"/>
    </xf>
    <xf numFmtId="165" fontId="17" fillId="3" borderId="18"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15" fillId="2" borderId="1" xfId="0" applyFont="1" applyFill="1"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2" fontId="0" fillId="0" borderId="1" xfId="0" applyNumberFormat="1" applyBorder="1" applyAlignment="1">
      <alignment horizontal="center"/>
    </xf>
    <xf numFmtId="2" fontId="0" fillId="0" borderId="0" xfId="0" applyNumberFormat="1" applyAlignment="1">
      <alignment horizontal="center" vertical="center"/>
    </xf>
    <xf numFmtId="2" fontId="0" fillId="0" borderId="0" xfId="0" applyNumberFormat="1"/>
    <xf numFmtId="2" fontId="0" fillId="4" borderId="0" xfId="0" applyNumberFormat="1" applyFill="1" applyAlignment="1">
      <alignment horizontal="center" vertical="center"/>
    </xf>
    <xf numFmtId="0" fontId="8" fillId="4" borderId="1" xfId="0" quotePrefix="1" applyFont="1" applyFill="1" applyBorder="1" applyAlignment="1">
      <alignment horizontal="center" vertical="top" wrapText="1"/>
    </xf>
    <xf numFmtId="0" fontId="0" fillId="2" borderId="0" xfId="0" applyFill="1" applyAlignment="1">
      <alignment horizontal="left"/>
    </xf>
    <xf numFmtId="2" fontId="0" fillId="0" borderId="0" xfId="0" applyNumberFormat="1" applyAlignment="1">
      <alignment horizontal="center"/>
    </xf>
    <xf numFmtId="2" fontId="0" fillId="4" borderId="0" xfId="0" applyNumberFormat="1" applyFill="1" applyAlignment="1">
      <alignment horizontal="center"/>
    </xf>
    <xf numFmtId="0" fontId="12" fillId="0" borderId="6" xfId="0" applyFont="1" applyBorder="1" applyAlignment="1">
      <alignment vertical="center" wrapText="1"/>
    </xf>
    <xf numFmtId="0" fontId="8" fillId="2" borderId="19" xfId="0" applyFont="1" applyFill="1" applyBorder="1" applyAlignment="1">
      <alignment horizontal="left" vertical="center" indent="1"/>
    </xf>
    <xf numFmtId="0" fontId="8" fillId="2" borderId="20" xfId="0" applyFont="1" applyFill="1" applyBorder="1" applyAlignment="1">
      <alignment horizontal="left" vertical="center" indent="1"/>
    </xf>
    <xf numFmtId="0" fontId="12" fillId="0" borderId="6" xfId="0" applyFont="1" applyBorder="1" applyAlignment="1">
      <alignment horizontal="left" vertical="center" wrapText="1" indent="1"/>
    </xf>
    <xf numFmtId="0" fontId="5" fillId="0" borderId="0" xfId="0" applyFont="1" applyAlignment="1">
      <alignment horizontal="left" vertical="center" wrapText="1" indent="1"/>
    </xf>
    <xf numFmtId="0" fontId="5" fillId="0" borderId="9" xfId="0" applyFont="1" applyBorder="1" applyAlignment="1">
      <alignment horizontal="left" vertical="center" wrapText="1" inden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1" xfId="0" applyFont="1" applyBorder="1" applyAlignment="1">
      <alignment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19" fillId="0" borderId="5" xfId="0" applyFont="1" applyBorder="1" applyAlignment="1">
      <alignment horizontal="left" vertical="center" indent="1"/>
    </xf>
    <xf numFmtId="0" fontId="0" fillId="5" borderId="0" xfId="0" applyFill="1" applyAlignment="1">
      <alignment vertical="top"/>
    </xf>
    <xf numFmtId="0" fontId="0" fillId="2" borderId="0" xfId="0" applyFill="1" applyAlignment="1">
      <alignment horizontal="left" vertical="center"/>
    </xf>
    <xf numFmtId="9" fontId="15" fillId="3" borderId="1" xfId="3" applyFont="1" applyFill="1" applyBorder="1" applyAlignment="1" applyProtection="1">
      <alignment horizontal="center" vertical="center" wrapText="1"/>
      <protection hidden="1"/>
    </xf>
    <xf numFmtId="9" fontId="15" fillId="3" borderId="21" xfId="3" applyFont="1" applyFill="1" applyBorder="1" applyAlignment="1" applyProtection="1">
      <alignment horizontal="center" vertical="center" wrapText="1"/>
      <protection hidden="1"/>
    </xf>
    <xf numFmtId="0" fontId="0" fillId="0" borderId="1" xfId="0" applyBorder="1" applyAlignment="1" applyProtection="1">
      <alignment horizontal="left" vertical="top" wrapText="1" indent="1"/>
      <protection locked="0"/>
    </xf>
    <xf numFmtId="164" fontId="0" fillId="0" borderId="1" xfId="0" applyNumberFormat="1" applyBorder="1" applyAlignment="1" applyProtection="1">
      <alignment horizontal="center" vertical="center" wrapText="1"/>
      <protection locked="0"/>
    </xf>
    <xf numFmtId="0" fontId="0" fillId="2" borderId="24" xfId="0" applyFill="1" applyBorder="1" applyAlignment="1" applyProtection="1">
      <alignment horizontal="left" vertical="top" indent="1"/>
      <protection locked="0"/>
    </xf>
    <xf numFmtId="0" fontId="11" fillId="0" borderId="10" xfId="0" applyFont="1" applyBorder="1" applyAlignment="1" applyProtection="1">
      <alignment vertical="top"/>
      <protection locked="0"/>
    </xf>
    <xf numFmtId="0" fontId="0" fillId="2" borderId="1" xfId="0" applyFill="1" applyBorder="1" applyAlignment="1" applyProtection="1">
      <alignment horizontal="left" vertical="top" indent="1"/>
      <protection locked="0" hidden="1"/>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0" fillId="0" borderId="0" xfId="0" applyAlignment="1" applyProtection="1">
      <alignment horizontal="center" vertical="top" wrapText="1"/>
      <protection locked="0"/>
    </xf>
    <xf numFmtId="0" fontId="12" fillId="0" borderId="0" xfId="0" applyFont="1" applyAlignment="1" applyProtection="1">
      <alignment vertical="center" wrapText="1"/>
      <protection locked="0"/>
    </xf>
    <xf numFmtId="0" fontId="0" fillId="2" borderId="0" xfId="0" applyFill="1" applyAlignment="1" applyProtection="1">
      <alignment horizontal="center" vertical="center" wrapText="1"/>
      <protection locked="0"/>
    </xf>
    <xf numFmtId="0" fontId="0" fillId="0" borderId="1" xfId="0" applyBorder="1" applyAlignment="1" applyProtection="1">
      <alignment horizontal="center" vertical="top" wrapText="1"/>
      <protection locked="0"/>
    </xf>
    <xf numFmtId="0" fontId="5" fillId="0" borderId="0" xfId="0" applyFont="1" applyAlignment="1" applyProtection="1">
      <alignment horizontal="left" vertical="center" wrapText="1" indent="1"/>
      <protection locked="0"/>
    </xf>
    <xf numFmtId="0" fontId="18" fillId="0" borderId="4" xfId="0" applyFont="1" applyBorder="1" applyAlignment="1" applyProtection="1">
      <alignment horizontal="center" vertical="center" wrapText="1"/>
      <protection locked="0"/>
    </xf>
    <xf numFmtId="0" fontId="0" fillId="2" borderId="1" xfId="0" applyFill="1" applyBorder="1" applyAlignment="1" applyProtection="1">
      <alignment horizontal="left" vertical="top" indent="1"/>
      <protection locked="0"/>
    </xf>
    <xf numFmtId="0" fontId="0" fillId="0" borderId="1" xfId="0" applyBorder="1" applyAlignment="1" applyProtection="1">
      <alignment horizontal="center" vertical="center" wrapText="1"/>
      <protection locked="0" hidden="1"/>
    </xf>
    <xf numFmtId="0" fontId="0" fillId="2" borderId="0" xfId="0" applyFill="1" applyAlignment="1" applyProtection="1">
      <alignment horizontal="center" vertical="center" wrapText="1"/>
      <protection locked="0" hidden="1"/>
    </xf>
    <xf numFmtId="0" fontId="0" fillId="2" borderId="0" xfId="0" applyFill="1" applyAlignment="1" applyProtection="1">
      <alignment vertical="center"/>
      <protection hidden="1"/>
    </xf>
    <xf numFmtId="0" fontId="15" fillId="0" borderId="1" xfId="0" applyFont="1" applyBorder="1" applyAlignment="1" applyProtection="1">
      <alignment horizontal="center" vertical="center" wrapText="1"/>
      <protection locked="0" hidden="1"/>
    </xf>
    <xf numFmtId="165" fontId="17" fillId="3" borderId="1" xfId="0" applyNumberFormat="1" applyFont="1" applyFill="1" applyBorder="1" applyAlignment="1" applyProtection="1">
      <alignment horizontal="center" vertical="center" wrapText="1"/>
      <protection hidden="1"/>
    </xf>
    <xf numFmtId="1" fontId="0" fillId="0" borderId="1" xfId="0" applyNumberFormat="1" applyBorder="1" applyAlignment="1" applyProtection="1">
      <alignment horizontal="center" vertical="center" wrapText="1"/>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center" wrapText="1"/>
      <protection hidden="1"/>
    </xf>
    <xf numFmtId="0" fontId="0" fillId="2" borderId="0" xfId="0" applyFill="1" applyAlignment="1" applyProtection="1">
      <alignment horizontal="center" vertical="top" wrapText="1"/>
      <protection hidden="1"/>
    </xf>
    <xf numFmtId="0" fontId="0" fillId="2" borderId="0" xfId="0" applyFill="1" applyAlignment="1" applyProtection="1">
      <alignment vertical="top"/>
      <protection hidden="1"/>
    </xf>
    <xf numFmtId="0" fontId="0" fillId="0" borderId="0" xfId="0" applyAlignment="1" applyProtection="1">
      <alignment horizontal="center" vertical="top" wrapText="1"/>
      <protection hidden="1"/>
    </xf>
    <xf numFmtId="0" fontId="5" fillId="0" borderId="22" xfId="0" applyFont="1" applyBorder="1" applyAlignment="1" applyProtection="1">
      <alignment horizontal="left" vertical="center" indent="1"/>
      <protection hidden="1"/>
    </xf>
    <xf numFmtId="9" fontId="15" fillId="3" borderId="21" xfId="3" applyFont="1" applyFill="1" applyBorder="1" applyAlignment="1" applyProtection="1">
      <alignment horizontal="center" vertical="center" wrapText="1"/>
    </xf>
    <xf numFmtId="164" fontId="3" fillId="2" borderId="19" xfId="0" applyNumberFormat="1" applyFont="1" applyFill="1" applyBorder="1" applyAlignment="1">
      <alignment horizontal="center" vertical="center" wrapText="1"/>
    </xf>
    <xf numFmtId="1" fontId="0" fillId="3" borderId="1" xfId="0" applyNumberFormat="1" applyFill="1" applyBorder="1" applyAlignment="1">
      <alignment horizontal="center" vertical="top" wrapText="1"/>
    </xf>
    <xf numFmtId="1" fontId="0" fillId="2" borderId="1" xfId="0" applyNumberFormat="1" applyFill="1" applyBorder="1" applyAlignment="1">
      <alignment vertical="top"/>
    </xf>
    <xf numFmtId="1" fontId="0" fillId="3" borderId="4" xfId="0" applyNumberFormat="1" applyFill="1" applyBorder="1" applyAlignment="1">
      <alignment horizontal="center" vertical="center" wrapText="1"/>
    </xf>
    <xf numFmtId="0" fontId="18" fillId="0" borderId="8" xfId="0" applyFont="1" applyBorder="1" applyAlignment="1">
      <alignment horizontal="left" vertical="center" wrapText="1" indent="2"/>
    </xf>
    <xf numFmtId="0" fontId="18" fillId="0" borderId="2" xfId="0" applyFont="1" applyBorder="1" applyAlignment="1">
      <alignment horizontal="left" vertical="center" wrapText="1" indent="2"/>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2" fillId="0" borderId="17" xfId="2" applyBorder="1" applyAlignment="1">
      <alignment horizontal="left" vertical="top" wrapText="1" indent="1"/>
    </xf>
    <xf numFmtId="0" fontId="2" fillId="0" borderId="12" xfId="2" applyBorder="1" applyAlignment="1">
      <alignment horizontal="left" vertical="top" wrapText="1" indent="1"/>
    </xf>
    <xf numFmtId="0" fontId="2" fillId="0" borderId="13" xfId="2" applyBorder="1" applyAlignment="1">
      <alignment horizontal="left" vertical="top" wrapText="1" inden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19" fillId="0" borderId="8" xfId="0" applyFont="1" applyBorder="1" applyAlignment="1">
      <alignment horizontal="left" vertical="center" wrapText="1" indent="1"/>
    </xf>
    <xf numFmtId="0" fontId="12" fillId="0" borderId="0" xfId="0" applyFont="1" applyAlignment="1">
      <alignment horizontal="left" vertical="center" wrapText="1" indent="1"/>
    </xf>
    <xf numFmtId="0" fontId="4" fillId="0" borderId="8" xfId="0" applyFont="1" applyBorder="1" applyAlignment="1">
      <alignment horizontal="left" vertical="top" wrapText="1" indent="1"/>
    </xf>
    <xf numFmtId="0" fontId="4" fillId="0" borderId="0" xfId="0" applyFont="1" applyAlignment="1">
      <alignment horizontal="left" vertical="top" wrapText="1" indent="1"/>
    </xf>
    <xf numFmtId="0" fontId="4" fillId="0" borderId="9" xfId="0" applyFont="1" applyBorder="1" applyAlignment="1">
      <alignment horizontal="left" vertical="top" wrapText="1" inden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cellXfs>
  <cellStyles count="5">
    <cellStyle name="Hyperlink" xfId="2" builtinId="8"/>
    <cellStyle name="Normal" xfId="0" builtinId="0"/>
    <cellStyle name="Normal 2" xfId="1" xr:uid="{EDA12CF3-36F7-44F6-96DF-BB5D4B5E2061}"/>
    <cellStyle name="Normal 4" xfId="4" xr:uid="{774F8BAF-A5B3-4E99-8502-D8FCD5317FE6}"/>
    <cellStyle name="Percent" xfId="3" builtinId="5"/>
  </cellStyles>
  <dxfs count="25">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
      <fill>
        <patternFill>
          <bgColor theme="0"/>
        </patternFill>
      </fill>
    </dxf>
    <dxf>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FF9999"/>
      <color rgb="FF4ED2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F$39" lockText="1" noThreeD="1"/>
</file>

<file path=xl/ctrlProps/ctrlProp2.xml><?xml version="1.0" encoding="utf-8"?>
<formControlPr xmlns="http://schemas.microsoft.com/office/spreadsheetml/2009/9/main" objectType="CheckBox" fmlaLink="$F$40" lockText="1" noThreeD="1"/>
</file>

<file path=xl/ctrlProps/ctrlProp3.xml><?xml version="1.0" encoding="utf-8"?>
<formControlPr xmlns="http://schemas.microsoft.com/office/spreadsheetml/2009/9/main" objectType="CheckBox" fmlaLink="$F$39" noThreeD="1"/>
</file>

<file path=xl/ctrlProps/ctrlProp4.xml><?xml version="1.0" encoding="utf-8"?>
<formControlPr xmlns="http://schemas.microsoft.com/office/spreadsheetml/2009/9/main" objectType="CheckBox" fmlaLink="$F$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1133475</xdr:colOff>
          <xdr:row>6</xdr:row>
          <xdr:rowOff>0</xdr:rowOff>
        </xdr:from>
        <xdr:to>
          <xdr:col>1</xdr:col>
          <xdr:colOff>1362075</xdr:colOff>
          <xdr:row>6</xdr:row>
          <xdr:rowOff>400050</xdr:rowOff>
        </xdr:to>
        <xdr:sp macro="" textlink="">
          <xdr:nvSpPr>
            <xdr:cNvPr id="7169" name="Check Box 1" descr="check box"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7</xdr:row>
          <xdr:rowOff>57150</xdr:rowOff>
        </xdr:from>
        <xdr:to>
          <xdr:col>1</xdr:col>
          <xdr:colOff>1428750</xdr:colOff>
          <xdr:row>7</xdr:row>
          <xdr:rowOff>342900</xdr:rowOff>
        </xdr:to>
        <xdr:sp macro="" textlink="">
          <xdr:nvSpPr>
            <xdr:cNvPr id="7170" name="Check Box 2" descr="check box"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1133475</xdr:colOff>
          <xdr:row>6</xdr:row>
          <xdr:rowOff>0</xdr:rowOff>
        </xdr:from>
        <xdr:to>
          <xdr:col>1</xdr:col>
          <xdr:colOff>1371600</xdr:colOff>
          <xdr:row>6</xdr:row>
          <xdr:rowOff>400050</xdr:rowOff>
        </xdr:to>
        <xdr:sp macro="" textlink="">
          <xdr:nvSpPr>
            <xdr:cNvPr id="13313" name="Check Box 1" descr="check box"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7</xdr:row>
          <xdr:rowOff>57150</xdr:rowOff>
        </xdr:from>
        <xdr:to>
          <xdr:col>1</xdr:col>
          <xdr:colOff>1428750</xdr:colOff>
          <xdr:row>7</xdr:row>
          <xdr:rowOff>342900</xdr:rowOff>
        </xdr:to>
        <xdr:sp macro="" textlink="">
          <xdr:nvSpPr>
            <xdr:cNvPr id="13314" name="Check Box 2" descr="check box"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da.gov/food/environmental-contaminants-food/technical-information-development-fdaepa-advice-about-eating-fish-those-who-might-become-or-are"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da.gov/food/environmental-contaminants-food/technical-information-development-fdaepa-advice-about-eating-fish-those-who-might-become-or-are"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5AD81-8992-460E-BD4F-D326D97BFE22}">
  <sheetPr codeName="Sheet1" filterMode="1">
    <pageSetUpPr fitToPage="1"/>
  </sheetPr>
  <dimension ref="B1:N53"/>
  <sheetViews>
    <sheetView showGridLines="0" showRowColHeaders="0" tabSelected="1" workbookViewId="0">
      <selection activeCell="B7" sqref="B7"/>
    </sheetView>
  </sheetViews>
  <sheetFormatPr defaultColWidth="8.85546875" defaultRowHeight="15" x14ac:dyDescent="0.25"/>
  <cols>
    <col min="1" max="1" width="3.85546875" style="9" customWidth="1"/>
    <col min="2" max="2" width="23.140625" style="9" customWidth="1"/>
    <col min="3" max="3" width="34" style="9" customWidth="1"/>
    <col min="4" max="4" width="19.42578125" style="2" customWidth="1"/>
    <col min="5" max="5" width="20.7109375" style="2" customWidth="1"/>
    <col min="6" max="6" width="23.85546875" style="12" customWidth="1"/>
    <col min="7" max="7" width="8.85546875" style="9"/>
    <col min="8" max="9" width="8.85546875" style="9" hidden="1" customWidth="1"/>
    <col min="10" max="16384" width="8.85546875" style="9"/>
  </cols>
  <sheetData>
    <row r="1" spans="2:14" ht="15.75" thickBot="1" x14ac:dyDescent="0.3"/>
    <row r="2" spans="2:14" ht="19.899999999999999" customHeight="1" thickTop="1" thickBot="1" x14ac:dyDescent="0.3">
      <c r="B2" s="148" t="s">
        <v>0</v>
      </c>
      <c r="C2" s="149"/>
      <c r="D2" s="149"/>
      <c r="E2" s="149"/>
      <c r="F2" s="150"/>
      <c r="G2" s="19"/>
      <c r="I2" s="9" t="s">
        <v>248</v>
      </c>
    </row>
    <row r="3" spans="2:14" s="18" customFormat="1" ht="51.75" hidden="1" customHeight="1" thickTop="1" x14ac:dyDescent="0.25">
      <c r="B3" s="151" t="s">
        <v>163</v>
      </c>
      <c r="C3" s="152"/>
      <c r="D3" s="152"/>
      <c r="E3" s="152"/>
      <c r="F3" s="153"/>
      <c r="G3" s="66"/>
      <c r="I3" s="18" t="s">
        <v>10</v>
      </c>
    </row>
    <row r="4" spans="2:14" ht="63.75" hidden="1" customHeight="1" x14ac:dyDescent="0.25">
      <c r="B4" s="151" t="s">
        <v>165</v>
      </c>
      <c r="C4" s="152"/>
      <c r="D4" s="152"/>
      <c r="E4" s="152"/>
      <c r="F4" s="153"/>
      <c r="G4" s="67"/>
      <c r="H4"/>
      <c r="I4" s="18" t="s">
        <v>10</v>
      </c>
    </row>
    <row r="5" spans="2:14" ht="117" customHeight="1" thickTop="1" thickBot="1" x14ac:dyDescent="0.3">
      <c r="B5" s="156" t="s">
        <v>255</v>
      </c>
      <c r="C5" s="157"/>
      <c r="D5" s="157"/>
      <c r="E5" s="157"/>
      <c r="F5" s="158"/>
      <c r="G5" s="13"/>
      <c r="I5" s="18" t="s">
        <v>246</v>
      </c>
    </row>
    <row r="6" spans="2:14" ht="19.899999999999999" customHeight="1" thickTop="1" thickBot="1" x14ac:dyDescent="0.3">
      <c r="B6" s="159" t="s">
        <v>249</v>
      </c>
      <c r="C6" s="160"/>
      <c r="D6" s="92"/>
      <c r="E6" s="92"/>
      <c r="F6" s="103"/>
      <c r="G6" s="19"/>
      <c r="I6" s="18" t="s">
        <v>246</v>
      </c>
    </row>
    <row r="7" spans="2:14" ht="32.450000000000003" customHeight="1" thickTop="1" x14ac:dyDescent="0.25">
      <c r="B7" s="111"/>
      <c r="C7" s="100" t="s">
        <v>250</v>
      </c>
      <c r="D7" s="101"/>
      <c r="E7" s="102"/>
      <c r="F7" s="103"/>
      <c r="G7" s="19"/>
      <c r="I7" s="18" t="s">
        <v>246</v>
      </c>
    </row>
    <row r="8" spans="2:14" ht="32.450000000000003" customHeight="1" x14ac:dyDescent="0.25">
      <c r="B8" s="112"/>
      <c r="C8" s="100" t="s">
        <v>253</v>
      </c>
      <c r="D8" s="98"/>
      <c r="E8" s="98"/>
      <c r="F8" s="99"/>
      <c r="G8" s="19"/>
      <c r="I8" s="18" t="s">
        <v>246</v>
      </c>
    </row>
    <row r="9" spans="2:14" x14ac:dyDescent="0.25">
      <c r="B9" s="23"/>
      <c r="F9" s="24"/>
      <c r="I9" s="18" t="s">
        <v>246</v>
      </c>
    </row>
    <row r="10" spans="2:14" ht="19.899999999999999" customHeight="1" x14ac:dyDescent="0.25">
      <c r="B10" s="154" t="s">
        <v>251</v>
      </c>
      <c r="C10" s="155"/>
      <c r="D10" s="74"/>
      <c r="E10" s="74"/>
      <c r="F10" s="26"/>
      <c r="I10" s="18" t="s">
        <v>246</v>
      </c>
    </row>
    <row r="11" spans="2:14" ht="19.899999999999999" customHeight="1" x14ac:dyDescent="0.25">
      <c r="B11" s="23"/>
      <c r="C11" s="73"/>
      <c r="D11" s="109"/>
      <c r="E11" s="12" t="s">
        <v>1</v>
      </c>
      <c r="F11" s="26"/>
      <c r="I11" s="18" t="s">
        <v>246</v>
      </c>
    </row>
    <row r="12" spans="2:14" s="45" customFormat="1" ht="7.15" hidden="1" customHeight="1" x14ac:dyDescent="0.25">
      <c r="B12" s="42"/>
      <c r="C12" s="43"/>
      <c r="D12" s="52"/>
      <c r="F12" s="38"/>
      <c r="H12" s="64"/>
      <c r="I12" s="18" t="s">
        <v>10</v>
      </c>
      <c r="J12" s="64"/>
      <c r="K12" s="64"/>
      <c r="L12" s="64"/>
      <c r="M12" s="64"/>
      <c r="N12" s="64"/>
    </row>
    <row r="13" spans="2:14" hidden="1" x14ac:dyDescent="0.25">
      <c r="B13" s="23"/>
      <c r="E13" s="12" t="s">
        <v>247</v>
      </c>
      <c r="F13" s="24"/>
      <c r="H13" s="11"/>
      <c r="I13" s="18" t="s">
        <v>10</v>
      </c>
    </row>
    <row r="14" spans="2:14" ht="30" customHeight="1" x14ac:dyDescent="0.25">
      <c r="B14" s="154" t="s">
        <v>2</v>
      </c>
      <c r="C14" s="155"/>
      <c r="D14" s="96"/>
      <c r="E14" s="96"/>
      <c r="F14" s="97"/>
      <c r="H14" s="62"/>
      <c r="I14" s="18" t="s">
        <v>246</v>
      </c>
      <c r="J14" s="62"/>
      <c r="K14" s="62"/>
      <c r="L14" s="62"/>
      <c r="M14" s="62"/>
      <c r="N14" s="62"/>
    </row>
    <row r="15" spans="2:14" ht="39.75" customHeight="1" x14ac:dyDescent="0.25">
      <c r="B15" s="140" t="s">
        <v>252</v>
      </c>
      <c r="C15" s="141"/>
      <c r="D15" s="78" t="s">
        <v>162</v>
      </c>
      <c r="E15" s="78" t="s">
        <v>166</v>
      </c>
      <c r="F15" s="26"/>
      <c r="H15" s="62"/>
      <c r="I15" s="18" t="s">
        <v>246</v>
      </c>
      <c r="J15" s="62"/>
      <c r="K15" s="62"/>
      <c r="L15" s="62"/>
      <c r="M15" s="62"/>
      <c r="N15" s="62"/>
    </row>
    <row r="16" spans="2:14" s="14" customFormat="1" ht="22.15" customHeight="1" x14ac:dyDescent="0.25">
      <c r="B16" s="35" t="s">
        <v>3</v>
      </c>
      <c r="C16" s="36"/>
      <c r="D16" s="114" t="s">
        <v>168</v>
      </c>
      <c r="E16" s="77" t="str">
        <f>IF(D16="","-",VLOOKUP(D16,Fish_Mercury!A:B,2,FALSE))</f>
        <v/>
      </c>
      <c r="F16" s="38" t="s">
        <v>167</v>
      </c>
      <c r="H16" s="63"/>
      <c r="I16" s="18" t="s">
        <v>246</v>
      </c>
      <c r="J16" s="63"/>
      <c r="K16" s="63"/>
      <c r="L16" s="63"/>
      <c r="M16" s="63"/>
      <c r="N16" s="63"/>
    </row>
    <row r="17" spans="2:14" s="14" customFormat="1" ht="22.15" hidden="1" customHeight="1" x14ac:dyDescent="0.25">
      <c r="B17" s="35"/>
      <c r="C17" s="80"/>
      <c r="D17" s="79"/>
      <c r="E17" s="77"/>
      <c r="F17" s="38"/>
      <c r="H17" s="63"/>
      <c r="I17" s="18" t="s">
        <v>10</v>
      </c>
      <c r="J17" s="63"/>
      <c r="K17" s="63"/>
      <c r="L17" s="63"/>
      <c r="M17" s="63"/>
      <c r="N17" s="63"/>
    </row>
    <row r="18" spans="2:14" s="14" customFormat="1" ht="22.15" customHeight="1" x14ac:dyDescent="0.25">
      <c r="B18" s="39"/>
      <c r="C18" s="40" t="s">
        <v>4</v>
      </c>
      <c r="D18" s="110"/>
      <c r="E18" s="107">
        <f>IF(ISBLANK(D18),0*1,IF(D$37=0,"Enter body weight - Step 3",IF(E$41="Sensitive Population",(E19/D$39)*1,IF(E$41="General Population",(E19/D$40)*1,"-"))))</f>
        <v>0</v>
      </c>
      <c r="F18" s="38" t="s">
        <v>5</v>
      </c>
      <c r="H18" s="63"/>
      <c r="I18" s="18" t="s">
        <v>246</v>
      </c>
      <c r="J18" s="63"/>
      <c r="K18" s="63"/>
      <c r="L18" s="63"/>
      <c r="M18" s="63"/>
      <c r="N18" s="63"/>
    </row>
    <row r="19" spans="2:14" s="14" customFormat="1" hidden="1" x14ac:dyDescent="0.25">
      <c r="B19" s="39"/>
      <c r="C19" s="40" t="s">
        <v>6</v>
      </c>
      <c r="D19" s="37"/>
      <c r="E19" s="136" t="str">
        <f>IF(ISERROR(E16*D20),"-",(E16*D20))</f>
        <v>-</v>
      </c>
      <c r="F19" s="59" t="s">
        <v>7</v>
      </c>
      <c r="G19" s="45"/>
      <c r="H19" s="63"/>
      <c r="I19" s="18" t="s">
        <v>10</v>
      </c>
      <c r="J19" s="63"/>
      <c r="K19" s="63"/>
      <c r="L19" s="63"/>
      <c r="M19" s="63"/>
      <c r="N19" s="63"/>
    </row>
    <row r="20" spans="2:14" s="45" customFormat="1" hidden="1" x14ac:dyDescent="0.25">
      <c r="B20" s="42"/>
      <c r="C20" s="43" t="s">
        <v>8</v>
      </c>
      <c r="D20" s="44">
        <f>IF(ISBLANK(D18),D19,D18*28.35)</f>
        <v>0</v>
      </c>
      <c r="E20" s="60"/>
      <c r="F20" s="38" t="s">
        <v>9</v>
      </c>
      <c r="H20" s="64"/>
      <c r="I20" s="18" t="s">
        <v>10</v>
      </c>
      <c r="J20" s="64"/>
      <c r="K20" s="64"/>
      <c r="L20" s="64"/>
      <c r="M20" s="64"/>
      <c r="N20" s="64"/>
    </row>
    <row r="21" spans="2:14" s="45" customFormat="1" ht="7.15" customHeight="1" x14ac:dyDescent="0.25">
      <c r="B21" s="42"/>
      <c r="C21" s="43"/>
      <c r="D21" s="52"/>
      <c r="F21" s="38"/>
      <c r="H21" s="64"/>
      <c r="I21" s="18" t="s">
        <v>246</v>
      </c>
      <c r="J21" s="64"/>
      <c r="K21" s="64"/>
      <c r="L21" s="64"/>
      <c r="M21" s="64"/>
      <c r="N21" s="64"/>
    </row>
    <row r="22" spans="2:14" s="14" customFormat="1" ht="22.15" customHeight="1" x14ac:dyDescent="0.25">
      <c r="B22" s="35" t="s">
        <v>11</v>
      </c>
      <c r="C22" s="36"/>
      <c r="D22" s="115" t="s">
        <v>168</v>
      </c>
      <c r="E22" s="76" t="str">
        <f>IF(D22="","-",VLOOKUP(D22,Fish_Mercury!A:B,2,FALSE))</f>
        <v/>
      </c>
      <c r="F22" s="38" t="s">
        <v>167</v>
      </c>
      <c r="H22" s="63"/>
      <c r="I22" s="18" t="s">
        <v>246</v>
      </c>
      <c r="J22" s="63"/>
      <c r="K22" s="63"/>
      <c r="L22" s="63"/>
      <c r="M22" s="63"/>
      <c r="N22" s="63"/>
    </row>
    <row r="23" spans="2:14" s="14" customFormat="1" ht="22.15" hidden="1" customHeight="1" x14ac:dyDescent="0.25">
      <c r="B23" s="35"/>
      <c r="C23" s="80"/>
      <c r="D23" s="68"/>
      <c r="E23" s="76"/>
      <c r="F23" s="38"/>
      <c r="H23" s="63"/>
      <c r="I23" s="18" t="s">
        <v>10</v>
      </c>
      <c r="J23" s="63"/>
      <c r="K23" s="63"/>
      <c r="L23" s="63"/>
      <c r="M23" s="63"/>
      <c r="N23" s="63"/>
    </row>
    <row r="24" spans="2:14" s="14" customFormat="1" ht="22.15" customHeight="1" x14ac:dyDescent="0.25">
      <c r="B24" s="47"/>
      <c r="C24" s="40" t="s">
        <v>4</v>
      </c>
      <c r="D24" s="110"/>
      <c r="E24" s="107">
        <f>IF(ISBLANK(D24),0*1,IF(D$37=0,"Enter body weight - Step 3",IF(E$41="Sensitive Population",(E26/D$39)*1,IF(E$41="General Population",(E26/D$40)*1,"-"))))</f>
        <v>0</v>
      </c>
      <c r="F24" s="38" t="s">
        <v>5</v>
      </c>
      <c r="H24" s="63"/>
      <c r="I24" s="18" t="s">
        <v>246</v>
      </c>
      <c r="J24" s="63"/>
      <c r="K24" s="63"/>
      <c r="L24" s="63"/>
      <c r="M24" s="63"/>
      <c r="N24" s="63"/>
    </row>
    <row r="25" spans="2:14" s="45" customFormat="1" ht="7.15" customHeight="1" x14ac:dyDescent="0.25">
      <c r="B25" s="42"/>
      <c r="C25" s="43"/>
      <c r="D25" s="52"/>
      <c r="F25" s="38"/>
      <c r="H25" s="64"/>
      <c r="I25" s="18" t="s">
        <v>246</v>
      </c>
      <c r="J25" s="64"/>
      <c r="K25" s="64"/>
      <c r="L25" s="64"/>
      <c r="M25" s="64"/>
      <c r="N25" s="64"/>
    </row>
    <row r="26" spans="2:14" s="14" customFormat="1" hidden="1" x14ac:dyDescent="0.25">
      <c r="B26" s="39"/>
      <c r="C26" s="40" t="s">
        <v>6</v>
      </c>
      <c r="D26" s="48"/>
      <c r="E26" s="61" t="str">
        <f>IF(ISERROR(E22*D27),"-",(E22*D27))</f>
        <v>-</v>
      </c>
      <c r="F26" s="59" t="s">
        <v>7</v>
      </c>
      <c r="G26" s="45"/>
      <c r="H26" s="63"/>
      <c r="I26" s="18" t="s">
        <v>10</v>
      </c>
      <c r="J26" s="63"/>
      <c r="K26" s="63"/>
      <c r="L26" s="63"/>
      <c r="M26" s="63"/>
      <c r="N26" s="63"/>
    </row>
    <row r="27" spans="2:14" s="14" customFormat="1" hidden="1" x14ac:dyDescent="0.25">
      <c r="B27" s="39"/>
      <c r="C27" s="43" t="s">
        <v>8</v>
      </c>
      <c r="D27" s="44">
        <f>IF(ISBLANK(D24),D26,D24*28.35)</f>
        <v>0</v>
      </c>
      <c r="E27" s="44"/>
      <c r="F27" s="38" t="s">
        <v>9</v>
      </c>
      <c r="G27" s="45"/>
      <c r="H27" s="63"/>
      <c r="I27" s="18" t="s">
        <v>10</v>
      </c>
      <c r="J27" s="63"/>
      <c r="K27" s="63"/>
      <c r="L27" s="63"/>
      <c r="M27" s="63"/>
      <c r="N27" s="63"/>
    </row>
    <row r="28" spans="2:14" s="45" customFormat="1" ht="7.15" customHeight="1" x14ac:dyDescent="0.25">
      <c r="B28" s="42"/>
      <c r="C28" s="43"/>
      <c r="D28" s="52"/>
      <c r="F28" s="38"/>
      <c r="H28" s="64"/>
      <c r="I28" s="18" t="s">
        <v>246</v>
      </c>
      <c r="J28" s="64"/>
      <c r="K28" s="64"/>
      <c r="L28" s="64"/>
      <c r="M28" s="64"/>
      <c r="N28" s="64"/>
    </row>
    <row r="29" spans="2:14" s="14" customFormat="1" ht="7.15" customHeight="1" x14ac:dyDescent="0.25">
      <c r="B29" s="39"/>
      <c r="C29" s="40"/>
      <c r="D29" s="46"/>
      <c r="E29" s="46"/>
      <c r="F29" s="38"/>
      <c r="H29" s="63"/>
      <c r="I29" s="18" t="s">
        <v>246</v>
      </c>
      <c r="J29" s="63"/>
      <c r="K29" s="63"/>
      <c r="L29" s="63"/>
      <c r="M29" s="63"/>
      <c r="N29" s="63"/>
    </row>
    <row r="30" spans="2:14" s="14" customFormat="1" ht="22.15" customHeight="1" x14ac:dyDescent="0.25">
      <c r="B30" s="35" t="s">
        <v>12</v>
      </c>
      <c r="C30" s="36"/>
      <c r="D30" s="115" t="s">
        <v>168</v>
      </c>
      <c r="E30" s="76" t="str">
        <f>IF(D30="","-",VLOOKUP(D30,Fish_Mercury!A:B,2,FALSE))</f>
        <v/>
      </c>
      <c r="F30" s="38" t="s">
        <v>167</v>
      </c>
      <c r="H30" s="63"/>
      <c r="I30" s="18" t="s">
        <v>246</v>
      </c>
      <c r="J30" s="63"/>
      <c r="K30" s="63"/>
      <c r="L30" s="63"/>
      <c r="M30" s="63"/>
      <c r="N30" s="63"/>
    </row>
    <row r="31" spans="2:14" s="14" customFormat="1" ht="22.15" hidden="1" customHeight="1" x14ac:dyDescent="0.25">
      <c r="B31" s="35"/>
      <c r="C31" s="80"/>
      <c r="D31" s="68"/>
      <c r="E31" s="76"/>
      <c r="F31" s="38"/>
      <c r="H31" s="63"/>
      <c r="I31" s="18" t="s">
        <v>10</v>
      </c>
      <c r="J31" s="63"/>
      <c r="K31" s="63"/>
      <c r="L31" s="63"/>
      <c r="M31" s="63"/>
      <c r="N31" s="63"/>
    </row>
    <row r="32" spans="2:14" s="14" customFormat="1" ht="22.15" customHeight="1" x14ac:dyDescent="0.25">
      <c r="B32" s="47"/>
      <c r="C32" s="40" t="s">
        <v>4</v>
      </c>
      <c r="D32" s="110"/>
      <c r="E32" s="107">
        <f>IF(ISBLANK(D32),0*1,IF(D$37=0,"Enter body weight - Step 3",IF(E$41="Sensitive Population",(E33/D$39)*1,IF(E$41="General Population",(E33/D$40)*1,"-"))))</f>
        <v>0</v>
      </c>
      <c r="F32" s="38" t="s">
        <v>5</v>
      </c>
      <c r="H32" s="63"/>
      <c r="I32" s="18" t="s">
        <v>246</v>
      </c>
      <c r="J32" s="63"/>
      <c r="K32" s="63"/>
      <c r="L32" s="63"/>
      <c r="M32" s="63"/>
      <c r="N32" s="63"/>
    </row>
    <row r="33" spans="2:14" s="45" customFormat="1" hidden="1" x14ac:dyDescent="0.25">
      <c r="B33" s="49"/>
      <c r="C33" s="40" t="s">
        <v>6</v>
      </c>
      <c r="D33" s="41"/>
      <c r="E33" s="61" t="str">
        <f>IF(ISERROR(E30*D34),"-",(E30*D34))</f>
        <v>-</v>
      </c>
      <c r="F33" s="59" t="s">
        <v>7</v>
      </c>
      <c r="H33" s="64"/>
      <c r="I33" s="18" t="s">
        <v>10</v>
      </c>
      <c r="J33" s="64"/>
      <c r="K33" s="64"/>
      <c r="L33" s="64"/>
      <c r="M33" s="64"/>
      <c r="N33" s="64"/>
    </row>
    <row r="34" spans="2:14" s="16" customFormat="1" hidden="1" x14ac:dyDescent="0.25">
      <c r="B34" s="25"/>
      <c r="C34" s="21" t="s">
        <v>8</v>
      </c>
      <c r="D34" s="5">
        <f>IF(ISBLANK(D32),D33,D32*28.35)</f>
        <v>0</v>
      </c>
      <c r="E34" s="5"/>
      <c r="F34" s="38" t="s">
        <v>9</v>
      </c>
      <c r="G34" s="45"/>
      <c r="H34" s="65"/>
      <c r="I34" s="18" t="s">
        <v>10</v>
      </c>
      <c r="J34" s="65"/>
      <c r="K34" s="65"/>
      <c r="L34" s="65"/>
      <c r="M34" s="65"/>
      <c r="N34" s="65"/>
    </row>
    <row r="35" spans="2:14" s="16" customFormat="1" ht="30.6" customHeight="1" x14ac:dyDescent="0.25">
      <c r="B35" s="25"/>
      <c r="C35" s="21"/>
      <c r="D35" s="53"/>
      <c r="F35" s="38"/>
      <c r="H35" s="65"/>
      <c r="I35" s="18" t="s">
        <v>246</v>
      </c>
      <c r="J35" s="65"/>
      <c r="K35" s="65"/>
      <c r="L35" s="65"/>
      <c r="M35" s="65"/>
      <c r="N35" s="65"/>
    </row>
    <row r="36" spans="2:14" ht="16.899999999999999" customHeight="1" thickBot="1" x14ac:dyDescent="0.3">
      <c r="B36" s="23"/>
      <c r="C36" s="22"/>
      <c r="F36" s="24"/>
      <c r="H36" s="10"/>
      <c r="I36" s="18" t="s">
        <v>246</v>
      </c>
    </row>
    <row r="37" spans="2:14" ht="16.899999999999999" hidden="1" customHeight="1" x14ac:dyDescent="0.3">
      <c r="B37" s="28"/>
      <c r="C37" s="29"/>
      <c r="D37" s="15">
        <f>IF(ISBLANK(D11),D13,(D11*0.4536))</f>
        <v>0</v>
      </c>
      <c r="E37" s="30" t="s">
        <v>13</v>
      </c>
      <c r="F37" s="31"/>
      <c r="G37" s="16" t="s">
        <v>10</v>
      </c>
      <c r="H37" s="11"/>
      <c r="I37" s="16" t="s">
        <v>10</v>
      </c>
    </row>
    <row r="38" spans="2:14" s="16" customFormat="1" ht="16.899999999999999" hidden="1" customHeight="1" x14ac:dyDescent="0.3">
      <c r="B38" s="32" t="s">
        <v>14</v>
      </c>
      <c r="C38" s="33"/>
      <c r="D38" s="32"/>
      <c r="E38" s="32"/>
      <c r="F38" s="30"/>
      <c r="G38" s="16" t="s">
        <v>10</v>
      </c>
      <c r="I38" s="16" t="s">
        <v>10</v>
      </c>
    </row>
    <row r="39" spans="2:14" s="16" customFormat="1" ht="16.899999999999999" hidden="1" customHeight="1" x14ac:dyDescent="0.3">
      <c r="B39" s="33" t="s">
        <v>15</v>
      </c>
      <c r="C39" s="34" t="s">
        <v>16</v>
      </c>
      <c r="D39" s="15">
        <f>0.7*D37</f>
        <v>0</v>
      </c>
      <c r="E39" s="30" t="s">
        <v>17</v>
      </c>
      <c r="F39" s="113" t="b">
        <v>0</v>
      </c>
      <c r="G39" s="16" t="s">
        <v>10</v>
      </c>
      <c r="I39" s="16" t="s">
        <v>10</v>
      </c>
    </row>
    <row r="40" spans="2:14" s="16" customFormat="1" ht="16.899999999999999" hidden="1" customHeight="1" x14ac:dyDescent="0.3">
      <c r="B40" s="33" t="s">
        <v>18</v>
      </c>
      <c r="C40" s="34" t="s">
        <v>19</v>
      </c>
      <c r="D40" s="15">
        <f>2.1*D37</f>
        <v>0</v>
      </c>
      <c r="E40" s="30" t="s">
        <v>17</v>
      </c>
      <c r="F40" s="113" t="b">
        <v>0</v>
      </c>
      <c r="G40" s="16" t="s">
        <v>10</v>
      </c>
      <c r="I40" s="16" t="s">
        <v>10</v>
      </c>
    </row>
    <row r="41" spans="2:14" s="16" customFormat="1" ht="16.899999999999999" hidden="1" customHeight="1" thickBot="1" x14ac:dyDescent="0.3">
      <c r="B41" s="25"/>
      <c r="C41" s="27" t="s">
        <v>20</v>
      </c>
      <c r="D41" s="55">
        <f>SUM(E19,E26,E33)</f>
        <v>0</v>
      </c>
      <c r="E41" s="93" t="str">
        <f>IF(F39=TRUE,"Sensitive Population",IF(F40=TRUE,"General Population","Select Exposure Group - Step 1"))</f>
        <v>Select Exposure Group - Step 1</v>
      </c>
      <c r="F41" s="94"/>
      <c r="G41" s="16" t="s">
        <v>10</v>
      </c>
      <c r="H41" s="17"/>
      <c r="I41" s="16" t="s">
        <v>10</v>
      </c>
    </row>
    <row r="42" spans="2:14" s="14" customFormat="1" ht="22.15" customHeight="1" thickTop="1" thickBot="1" x14ac:dyDescent="0.3">
      <c r="B42" s="104" t="s">
        <v>164</v>
      </c>
      <c r="C42" s="95"/>
      <c r="D42" s="108">
        <f>IF(D20=0,0*1,IF(E41="Sensitive Population",(D41/D39)*1,IF(E41="General Population",(D41/D40)*1,"-")))</f>
        <v>0</v>
      </c>
      <c r="E42" s="56" t="s">
        <v>21</v>
      </c>
      <c r="F42" s="57"/>
      <c r="H42" s="9"/>
      <c r="I42" s="18" t="s">
        <v>246</v>
      </c>
      <c r="J42" s="9"/>
      <c r="K42" s="9"/>
      <c r="L42" s="9"/>
      <c r="M42" s="9"/>
      <c r="N42" s="9"/>
    </row>
    <row r="43" spans="2:14" s="14" customFormat="1" ht="53.25" customHeight="1" thickTop="1" x14ac:dyDescent="0.25">
      <c r="B43" s="142" t="s">
        <v>254</v>
      </c>
      <c r="C43" s="143"/>
      <c r="D43" s="143"/>
      <c r="E43" s="143"/>
      <c r="F43" s="144"/>
      <c r="H43" s="9"/>
      <c r="I43" s="18" t="s">
        <v>246</v>
      </c>
      <c r="J43" s="9"/>
      <c r="K43" s="9"/>
      <c r="L43" s="9"/>
      <c r="M43" s="9"/>
      <c r="N43" s="9"/>
    </row>
    <row r="44" spans="2:14" s="14" customFormat="1" ht="34.9" customHeight="1" thickBot="1" x14ac:dyDescent="0.3">
      <c r="B44" s="145" t="s">
        <v>22</v>
      </c>
      <c r="C44" s="146"/>
      <c r="D44" s="146"/>
      <c r="E44" s="146"/>
      <c r="F44" s="147"/>
      <c r="H44" s="9"/>
      <c r="I44" s="18" t="s">
        <v>246</v>
      </c>
      <c r="J44" s="9"/>
      <c r="K44" s="9"/>
      <c r="L44" s="9"/>
      <c r="M44" s="9"/>
      <c r="N44" s="9"/>
    </row>
    <row r="45" spans="2:14" ht="34.9" customHeight="1" thickTop="1" x14ac:dyDescent="0.25">
      <c r="I45" s="18"/>
    </row>
    <row r="46" spans="2:14" x14ac:dyDescent="0.25">
      <c r="I46" s="18"/>
    </row>
    <row r="47" spans="2:14" x14ac:dyDescent="0.25">
      <c r="I47" s="18"/>
    </row>
    <row r="48" spans="2:14" x14ac:dyDescent="0.25">
      <c r="I48" s="18"/>
    </row>
    <row r="49" spans="2:9" x14ac:dyDescent="0.15">
      <c r="C49" s="50"/>
      <c r="I49" s="18"/>
    </row>
    <row r="50" spans="2:9" x14ac:dyDescent="0.25">
      <c r="I50" s="18"/>
    </row>
    <row r="52" spans="2:9" x14ac:dyDescent="0.25">
      <c r="C52" s="1"/>
    </row>
    <row r="53" spans="2:9" s="2" customFormat="1" x14ac:dyDescent="0.25">
      <c r="B53" s="9"/>
      <c r="C53" s="9"/>
      <c r="F53" s="12"/>
      <c r="G53" s="9"/>
      <c r="H53" s="9"/>
    </row>
  </sheetData>
  <sheetProtection sheet="1" scenarios="1" selectLockedCells="1"/>
  <protectedRanges>
    <protectedRange algorithmName="SHA-512" hashValue="zWHOuyTSTrERtQvQBtAdtzKriQjK/G0fV2BW4WYpaPHnKGJEnnh61q6BDE58YAFeVft+lO+3b++uNnnWxQeJhw==" saltValue="hyjIRW1I++TGvR8mrwDw0Q==" spinCount="100000" sqref="B1:F4 F5:F13 D5:E11 D13:E13 B5:B10 C14:F44 B12:B44 C5:C13" name="Range1"/>
  </protectedRanges>
  <autoFilter ref="I2:I44" xr:uid="{5875AD81-8992-460E-BD4F-D326D97BFE22}">
    <filterColumn colId="0">
      <filters>
        <filter val="show"/>
      </filters>
    </filterColumn>
  </autoFilter>
  <mergeCells count="10">
    <mergeCell ref="B15:C15"/>
    <mergeCell ref="B43:F43"/>
    <mergeCell ref="B44:F44"/>
    <mergeCell ref="B2:F2"/>
    <mergeCell ref="B4:F4"/>
    <mergeCell ref="B14:C14"/>
    <mergeCell ref="B10:C10"/>
    <mergeCell ref="B3:F3"/>
    <mergeCell ref="B5:F5"/>
    <mergeCell ref="B6:C6"/>
  </mergeCells>
  <conditionalFormatting sqref="D42">
    <cfRule type="cellIs" dxfId="24" priority="26" operator="lessThan">
      <formula>1</formula>
    </cfRule>
    <cfRule type="cellIs" dxfId="23" priority="27" operator="greaterThan">
      <formula>1</formula>
    </cfRule>
  </conditionalFormatting>
  <conditionalFormatting sqref="E18">
    <cfRule type="expression" dxfId="22" priority="7">
      <formula>0</formula>
    </cfRule>
    <cfRule type="cellIs" dxfId="21" priority="14" operator="lessThan">
      <formula>1</formula>
    </cfRule>
    <cfRule type="cellIs" dxfId="20" priority="15" operator="greaterThan">
      <formula>1</formula>
    </cfRule>
  </conditionalFormatting>
  <conditionalFormatting sqref="E24">
    <cfRule type="expression" dxfId="19" priority="4">
      <formula>0</formula>
    </cfRule>
    <cfRule type="cellIs" dxfId="18" priority="5" operator="lessThan">
      <formula>1</formula>
    </cfRule>
    <cfRule type="cellIs" dxfId="17" priority="6" operator="greaterThan">
      <formula>1</formula>
    </cfRule>
  </conditionalFormatting>
  <conditionalFormatting sqref="E32">
    <cfRule type="expression" dxfId="16" priority="1">
      <formula>0</formula>
    </cfRule>
    <cfRule type="cellIs" dxfId="15" priority="2" operator="lessThan">
      <formula>1</formula>
    </cfRule>
    <cfRule type="cellIs" dxfId="14" priority="3" operator="greaterThan">
      <formula>1</formula>
    </cfRule>
  </conditionalFormatting>
  <hyperlinks>
    <hyperlink ref="B44" r:id="rId1" xr:uid="{8A3C5BCA-CC44-4102-8010-9901DBE8C3F1}"/>
  </hyperlinks>
  <pageMargins left="0.7" right="0.7" top="0.75" bottom="0.75" header="0.3" footer="0.3"/>
  <pageSetup scale="73"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ltText="check box">
                <anchor moveWithCells="1">
                  <from>
                    <xdr:col>1</xdr:col>
                    <xdr:colOff>1133475</xdr:colOff>
                    <xdr:row>6</xdr:row>
                    <xdr:rowOff>0</xdr:rowOff>
                  </from>
                  <to>
                    <xdr:col>1</xdr:col>
                    <xdr:colOff>1362075</xdr:colOff>
                    <xdr:row>6</xdr:row>
                    <xdr:rowOff>400050</xdr:rowOff>
                  </to>
                </anchor>
              </controlPr>
            </control>
          </mc:Choice>
        </mc:AlternateContent>
        <mc:AlternateContent xmlns:mc="http://schemas.openxmlformats.org/markup-compatibility/2006">
          <mc:Choice Requires="x14">
            <control shapeId="7170" r:id="rId6" name="Check Box 2">
              <controlPr locked="0" defaultSize="0" autoFill="0" autoLine="0" autoPict="0" altText="check box">
                <anchor moveWithCells="1">
                  <from>
                    <xdr:col>1</xdr:col>
                    <xdr:colOff>1133475</xdr:colOff>
                    <xdr:row>7</xdr:row>
                    <xdr:rowOff>57150</xdr:rowOff>
                  </from>
                  <to>
                    <xdr:col>1</xdr:col>
                    <xdr:colOff>1428750</xdr:colOff>
                    <xdr:row>7</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B8A3D9E-E8D8-4C2A-8B21-1D5EFFEFA743}">
          <x14:formula1>
            <xm:f>Fish_Mercury!$A:$A</xm:f>
          </x14:formula1>
          <xm:sqref>D16:D17 D22:D23 D30:D31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2BFF-EDEE-41C1-B610-FB5EA9DD338C}">
  <sheetPr codeName="Sheet6" filterMode="1">
    <pageSetUpPr fitToPage="1"/>
  </sheetPr>
  <dimension ref="B1:N53"/>
  <sheetViews>
    <sheetView showGridLines="0" showRowColHeaders="0" workbookViewId="0">
      <selection activeCell="B7" sqref="B7"/>
    </sheetView>
  </sheetViews>
  <sheetFormatPr defaultColWidth="8.85546875" defaultRowHeight="15" x14ac:dyDescent="0.25"/>
  <cols>
    <col min="1" max="1" width="3.85546875" style="9" customWidth="1"/>
    <col min="2" max="2" width="23.140625" style="9" customWidth="1"/>
    <col min="3" max="3" width="34" style="9" customWidth="1"/>
    <col min="4" max="4" width="19.42578125" style="2" customWidth="1"/>
    <col min="5" max="5" width="20.7109375" style="2" customWidth="1"/>
    <col min="6" max="6" width="23.85546875" style="12" customWidth="1"/>
    <col min="7" max="7" width="8.85546875" style="9"/>
    <col min="8" max="8" width="8.85546875" style="9" hidden="1" customWidth="1"/>
    <col min="9" max="9" width="8.85546875" style="16" hidden="1" customWidth="1"/>
    <col min="10" max="16384" width="8.85546875" style="9"/>
  </cols>
  <sheetData>
    <row r="1" spans="2:14" ht="15.75" thickBot="1" x14ac:dyDescent="0.3"/>
    <row r="2" spans="2:14" ht="19.899999999999999" customHeight="1" thickTop="1" thickBot="1" x14ac:dyDescent="0.3">
      <c r="B2" s="148" t="s">
        <v>0</v>
      </c>
      <c r="C2" s="149"/>
      <c r="D2" s="149"/>
      <c r="E2" s="149"/>
      <c r="F2" s="150"/>
      <c r="G2" s="19"/>
      <c r="I2" s="16" t="s">
        <v>248</v>
      </c>
    </row>
    <row r="3" spans="2:14" s="18" customFormat="1" ht="51.75" hidden="1" customHeight="1" thickTop="1" x14ac:dyDescent="0.25">
      <c r="B3" s="151" t="s">
        <v>163</v>
      </c>
      <c r="C3" s="152"/>
      <c r="D3" s="152"/>
      <c r="E3" s="152"/>
      <c r="F3" s="153"/>
      <c r="G3" s="66"/>
      <c r="I3" s="18" t="s">
        <v>10</v>
      </c>
    </row>
    <row r="4" spans="2:14" ht="63.75" hidden="1" customHeight="1" x14ac:dyDescent="0.25">
      <c r="B4" s="151" t="s">
        <v>165</v>
      </c>
      <c r="C4" s="152"/>
      <c r="D4" s="152"/>
      <c r="E4" s="152"/>
      <c r="F4" s="153"/>
      <c r="G4" s="67"/>
      <c r="H4"/>
      <c r="I4" s="18" t="s">
        <v>10</v>
      </c>
    </row>
    <row r="5" spans="2:14" ht="117" customHeight="1" thickTop="1" thickBot="1" x14ac:dyDescent="0.3">
      <c r="B5" s="156" t="s">
        <v>255</v>
      </c>
      <c r="C5" s="157"/>
      <c r="D5" s="157"/>
      <c r="E5" s="157"/>
      <c r="F5" s="158"/>
      <c r="G5" s="13"/>
      <c r="I5" s="106" t="s">
        <v>246</v>
      </c>
    </row>
    <row r="6" spans="2:14" ht="19.899999999999999" customHeight="1" thickTop="1" thickBot="1" x14ac:dyDescent="0.3">
      <c r="B6" s="159" t="s">
        <v>249</v>
      </c>
      <c r="C6" s="160"/>
      <c r="D6" s="92"/>
      <c r="E6" s="92"/>
      <c r="F6" s="103"/>
      <c r="G6" s="19"/>
      <c r="I6" s="16" t="s">
        <v>246</v>
      </c>
    </row>
    <row r="7" spans="2:14" ht="32.450000000000003" customHeight="1" thickTop="1" x14ac:dyDescent="0.25">
      <c r="B7" s="111"/>
      <c r="C7" s="100" t="s">
        <v>250</v>
      </c>
      <c r="D7" s="101"/>
      <c r="E7" s="102"/>
      <c r="F7" s="103"/>
      <c r="G7" s="19"/>
      <c r="I7" s="16" t="s">
        <v>246</v>
      </c>
    </row>
    <row r="8" spans="2:14" ht="32.450000000000003" customHeight="1" x14ac:dyDescent="0.25">
      <c r="B8" s="112"/>
      <c r="C8" s="100" t="s">
        <v>253</v>
      </c>
      <c r="D8" s="98"/>
      <c r="E8" s="98"/>
      <c r="F8" s="99"/>
      <c r="G8" s="19"/>
      <c r="I8" s="16" t="s">
        <v>246</v>
      </c>
    </row>
    <row r="9" spans="2:14" x14ac:dyDescent="0.25">
      <c r="B9" s="23"/>
      <c r="D9" s="116"/>
      <c r="F9" s="24"/>
      <c r="I9" s="16" t="s">
        <v>246</v>
      </c>
    </row>
    <row r="10" spans="2:14" ht="19.899999999999999" customHeight="1" x14ac:dyDescent="0.25">
      <c r="B10" s="154" t="s">
        <v>251</v>
      </c>
      <c r="C10" s="155"/>
      <c r="D10" s="117"/>
      <c r="E10" s="74"/>
      <c r="F10" s="26"/>
      <c r="I10" s="16" t="s">
        <v>246</v>
      </c>
    </row>
    <row r="11" spans="2:14" ht="19.899999999999999" hidden="1" customHeight="1" x14ac:dyDescent="0.25">
      <c r="B11" s="23"/>
      <c r="C11" s="73"/>
      <c r="D11" s="75"/>
      <c r="E11" s="12" t="s">
        <v>1</v>
      </c>
      <c r="F11" s="26"/>
      <c r="I11" s="9" t="s">
        <v>10</v>
      </c>
    </row>
    <row r="12" spans="2:14" s="45" customFormat="1" ht="7.15" customHeight="1" x14ac:dyDescent="0.25">
      <c r="B12" s="42"/>
      <c r="C12" s="43"/>
      <c r="D12" s="118"/>
      <c r="F12" s="38"/>
      <c r="H12" s="64"/>
      <c r="I12" s="16" t="s">
        <v>246</v>
      </c>
      <c r="J12" s="64"/>
      <c r="K12" s="64"/>
      <c r="L12" s="64"/>
      <c r="M12" s="64"/>
      <c r="N12" s="64"/>
    </row>
    <row r="13" spans="2:14" x14ac:dyDescent="0.25">
      <c r="B13" s="23"/>
      <c r="D13" s="119"/>
      <c r="E13" s="12"/>
      <c r="F13" s="24"/>
      <c r="H13" s="11"/>
      <c r="I13" s="16" t="s">
        <v>246</v>
      </c>
    </row>
    <row r="14" spans="2:14" ht="30" customHeight="1" x14ac:dyDescent="0.25">
      <c r="B14" s="154" t="s">
        <v>2</v>
      </c>
      <c r="C14" s="155"/>
      <c r="D14" s="120"/>
      <c r="E14" s="96"/>
      <c r="F14" s="97"/>
      <c r="H14" s="62"/>
      <c r="I14" s="16" t="s">
        <v>246</v>
      </c>
      <c r="J14" s="62"/>
      <c r="K14" s="62"/>
      <c r="L14" s="62"/>
      <c r="M14" s="62"/>
      <c r="N14" s="62"/>
    </row>
    <row r="15" spans="2:14" ht="39.75" customHeight="1" x14ac:dyDescent="0.25">
      <c r="B15" s="140" t="s">
        <v>170</v>
      </c>
      <c r="C15" s="141"/>
      <c r="D15" s="121" t="s">
        <v>162</v>
      </c>
      <c r="E15" s="78" t="s">
        <v>166</v>
      </c>
      <c r="F15" s="26"/>
      <c r="H15" s="62"/>
      <c r="I15" s="16" t="s">
        <v>246</v>
      </c>
      <c r="J15" s="62"/>
      <c r="K15" s="62"/>
      <c r="L15" s="62"/>
      <c r="M15" s="62"/>
      <c r="N15" s="62"/>
    </row>
    <row r="16" spans="2:14" s="14" customFormat="1" ht="22.15" customHeight="1" x14ac:dyDescent="0.25">
      <c r="B16" s="35" t="s">
        <v>3</v>
      </c>
      <c r="C16" s="36"/>
      <c r="D16" s="114" t="s">
        <v>168</v>
      </c>
      <c r="E16" s="77" t="str">
        <f>IF(D16="","-",VLOOKUP(D16,Fish_Mercury!A:B,2,FALSE))</f>
        <v/>
      </c>
      <c r="F16" s="38" t="s">
        <v>167</v>
      </c>
      <c r="H16" s="63"/>
      <c r="I16" s="16" t="s">
        <v>246</v>
      </c>
      <c r="J16" s="63"/>
      <c r="K16" s="63"/>
      <c r="L16" s="63"/>
      <c r="M16" s="63"/>
      <c r="N16" s="63"/>
    </row>
    <row r="17" spans="2:14" s="14" customFormat="1" ht="22.15" hidden="1" customHeight="1" x14ac:dyDescent="0.25">
      <c r="B17" s="35"/>
      <c r="C17" s="80"/>
      <c r="D17" s="79"/>
      <c r="E17" s="77"/>
      <c r="F17" s="38"/>
      <c r="H17" s="63"/>
      <c r="I17" s="9" t="s">
        <v>10</v>
      </c>
      <c r="J17" s="63"/>
      <c r="K17" s="63"/>
      <c r="L17" s="63"/>
      <c r="M17" s="63"/>
      <c r="N17" s="63"/>
    </row>
    <row r="18" spans="2:14" s="14" customFormat="1" ht="22.15" hidden="1" customHeight="1" x14ac:dyDescent="0.25">
      <c r="B18" s="39"/>
      <c r="C18" s="40" t="s">
        <v>4</v>
      </c>
      <c r="D18" s="41"/>
      <c r="E18" s="54"/>
      <c r="F18" s="38"/>
      <c r="H18" s="63"/>
      <c r="I18" s="105" t="s">
        <v>10</v>
      </c>
      <c r="J18" s="63"/>
      <c r="K18" s="63"/>
      <c r="L18" s="63"/>
      <c r="M18" s="63"/>
      <c r="N18" s="63"/>
    </row>
    <row r="19" spans="2:14" s="14" customFormat="1" x14ac:dyDescent="0.25">
      <c r="B19" s="39"/>
      <c r="C19" s="40" t="s">
        <v>169</v>
      </c>
      <c r="D19" s="123"/>
      <c r="E19" s="107">
        <f>IF(ISBLANK(D19),0*1,IF(D$37=0,"Enter body weight - Step 3",IF(E$41="Sensitive Population",(E20/D$39)*1,IF(E$41="General Population",(E20/D$40)*1,"-"))))</f>
        <v>0</v>
      </c>
      <c r="F19" s="38" t="s">
        <v>5</v>
      </c>
      <c r="G19" s="45"/>
      <c r="H19" s="63"/>
      <c r="I19" s="16" t="s">
        <v>246</v>
      </c>
      <c r="J19" s="63"/>
      <c r="K19" s="63"/>
      <c r="L19" s="63"/>
      <c r="M19" s="63"/>
      <c r="N19" s="63"/>
    </row>
    <row r="20" spans="2:14" s="45" customFormat="1" hidden="1" x14ac:dyDescent="0.25">
      <c r="B20" s="42"/>
      <c r="C20" s="43" t="s">
        <v>8</v>
      </c>
      <c r="D20" s="44">
        <f>IF(ISBLANK(D18),D19,D18*28.35)</f>
        <v>0</v>
      </c>
      <c r="E20" s="60" t="str">
        <f>IF(ISERROR(D20*E16),"",D20*E16)</f>
        <v/>
      </c>
      <c r="F20" s="38" t="s">
        <v>9</v>
      </c>
      <c r="H20" s="64"/>
      <c r="I20" s="105" t="s">
        <v>10</v>
      </c>
      <c r="J20" s="64"/>
      <c r="K20" s="64"/>
      <c r="L20" s="64"/>
      <c r="M20" s="64"/>
      <c r="N20" s="64"/>
    </row>
    <row r="21" spans="2:14" s="45" customFormat="1" ht="7.15" customHeight="1" x14ac:dyDescent="0.25">
      <c r="B21" s="42"/>
      <c r="C21" s="43"/>
      <c r="D21" s="124"/>
      <c r="E21" s="125"/>
      <c r="F21" s="38"/>
      <c r="H21" s="64"/>
      <c r="I21" s="16" t="s">
        <v>246</v>
      </c>
      <c r="J21" s="64"/>
      <c r="K21" s="64"/>
      <c r="L21" s="64"/>
      <c r="M21" s="64"/>
      <c r="N21" s="64"/>
    </row>
    <row r="22" spans="2:14" s="14" customFormat="1" ht="22.15" customHeight="1" x14ac:dyDescent="0.25">
      <c r="B22" s="35" t="s">
        <v>11</v>
      </c>
      <c r="C22" s="36"/>
      <c r="D22" s="115" t="s">
        <v>168</v>
      </c>
      <c r="E22" s="76" t="str">
        <f>IF(D22="","-",VLOOKUP(D22,Fish_Mercury!A:B,2,FALSE))</f>
        <v/>
      </c>
      <c r="F22" s="38" t="s">
        <v>167</v>
      </c>
      <c r="H22" s="63"/>
      <c r="I22" s="16" t="s">
        <v>246</v>
      </c>
      <c r="J22" s="63"/>
      <c r="K22" s="63"/>
      <c r="L22" s="63"/>
      <c r="M22" s="63"/>
      <c r="N22" s="63"/>
    </row>
    <row r="23" spans="2:14" s="14" customFormat="1" ht="22.15" hidden="1" customHeight="1" x14ac:dyDescent="0.25">
      <c r="B23" s="35"/>
      <c r="C23" s="80"/>
      <c r="D23" s="126"/>
      <c r="E23" s="127"/>
      <c r="F23" s="38"/>
      <c r="H23" s="63"/>
      <c r="I23" s="16" t="s">
        <v>10</v>
      </c>
      <c r="J23" s="63"/>
      <c r="K23" s="63"/>
      <c r="L23" s="63"/>
      <c r="M23" s="63"/>
      <c r="N23" s="63"/>
    </row>
    <row r="24" spans="2:14" s="14" customFormat="1" ht="22.15" hidden="1" customHeight="1" x14ac:dyDescent="0.25">
      <c r="B24" s="47"/>
      <c r="C24" s="40" t="s">
        <v>4</v>
      </c>
      <c r="D24" s="41"/>
      <c r="E24" s="54">
        <f>IF(ISBLANK(D24),0*1,IF(D$37=0,"Enter body weight - Step 3",IF(E$41="Sensitive Population",(E26/D$39)*1,IF(E$41="General Population",(E26/D$40)*1,"-"))))</f>
        <v>0</v>
      </c>
      <c r="F24" s="38" t="s">
        <v>5</v>
      </c>
      <c r="H24" s="63"/>
      <c r="I24" s="9" t="s">
        <v>10</v>
      </c>
      <c r="J24" s="63"/>
      <c r="K24" s="63"/>
      <c r="L24" s="63"/>
      <c r="M24" s="63"/>
      <c r="N24" s="63"/>
    </row>
    <row r="25" spans="2:14" s="45" customFormat="1" ht="7.15" customHeight="1" x14ac:dyDescent="0.25">
      <c r="B25" s="42"/>
      <c r="C25" s="43"/>
      <c r="D25" s="124"/>
      <c r="E25" s="125"/>
      <c r="F25" s="38"/>
      <c r="H25" s="64"/>
      <c r="I25" s="16" t="s">
        <v>246</v>
      </c>
      <c r="J25" s="64"/>
      <c r="K25" s="64"/>
      <c r="L25" s="64"/>
      <c r="M25" s="64"/>
      <c r="N25" s="64"/>
    </row>
    <row r="26" spans="2:14" s="14" customFormat="1" x14ac:dyDescent="0.25">
      <c r="B26" s="39"/>
      <c r="C26" s="40" t="s">
        <v>169</v>
      </c>
      <c r="D26" s="128"/>
      <c r="E26" s="107">
        <f>IF(ISBLANK(D26),0*1,IF(D$37=0,"Enter body weight - Step 3",IF(E$41="Sensitive Population",(E27/D$39)*1,IF(E$41="General Population",(E27/D$40)*1,"-"))))</f>
        <v>0</v>
      </c>
      <c r="F26" s="38" t="s">
        <v>5</v>
      </c>
      <c r="G26" s="45"/>
      <c r="H26" s="63"/>
      <c r="I26" s="16" t="s">
        <v>246</v>
      </c>
      <c r="J26" s="63"/>
      <c r="K26" s="63"/>
      <c r="L26" s="63"/>
      <c r="M26" s="63"/>
      <c r="N26" s="63"/>
    </row>
    <row r="27" spans="2:14" s="14" customFormat="1" hidden="1" x14ac:dyDescent="0.25">
      <c r="B27" s="39"/>
      <c r="C27" s="43" t="s">
        <v>8</v>
      </c>
      <c r="D27" s="44">
        <f>IF(ISBLANK(D24),D26,D24*28.35)</f>
        <v>0</v>
      </c>
      <c r="E27" s="60" t="str">
        <f>IF(ISERROR(D27*E22),"",D27*E22)</f>
        <v/>
      </c>
      <c r="F27" s="38" t="s">
        <v>9</v>
      </c>
      <c r="G27" s="45"/>
      <c r="H27" s="63"/>
      <c r="I27" s="105" t="s">
        <v>10</v>
      </c>
      <c r="J27" s="63"/>
      <c r="K27" s="63"/>
      <c r="L27" s="63"/>
      <c r="M27" s="63"/>
      <c r="N27" s="63"/>
    </row>
    <row r="28" spans="2:14" s="45" customFormat="1" ht="7.15" hidden="1" customHeight="1" x14ac:dyDescent="0.25">
      <c r="B28" s="42"/>
      <c r="C28" s="43"/>
      <c r="D28" s="52"/>
      <c r="F28" s="38"/>
      <c r="H28" s="64"/>
      <c r="I28" s="9" t="s">
        <v>10</v>
      </c>
      <c r="J28" s="64"/>
      <c r="K28" s="64"/>
      <c r="L28" s="64"/>
      <c r="M28" s="64"/>
      <c r="N28" s="64"/>
    </row>
    <row r="29" spans="2:14" s="14" customFormat="1" ht="7.15" customHeight="1" x14ac:dyDescent="0.25">
      <c r="B29" s="39"/>
      <c r="C29" s="40"/>
      <c r="D29" s="129"/>
      <c r="E29" s="130"/>
      <c r="F29" s="38"/>
      <c r="H29" s="63"/>
      <c r="I29" s="16" t="s">
        <v>246</v>
      </c>
      <c r="J29" s="63"/>
      <c r="K29" s="63"/>
      <c r="L29" s="63"/>
      <c r="M29" s="63"/>
      <c r="N29" s="63"/>
    </row>
    <row r="30" spans="2:14" s="14" customFormat="1" ht="22.15" customHeight="1" x14ac:dyDescent="0.25">
      <c r="B30" s="35" t="s">
        <v>12</v>
      </c>
      <c r="C30" s="36"/>
      <c r="D30" s="115" t="s">
        <v>168</v>
      </c>
      <c r="E30" s="76" t="str">
        <f>IF(D30="","-",VLOOKUP(D30,Fish_Mercury!A:B,2,FALSE))</f>
        <v/>
      </c>
      <c r="F30" s="38" t="s">
        <v>167</v>
      </c>
      <c r="H30" s="63"/>
      <c r="I30" s="16" t="s">
        <v>246</v>
      </c>
      <c r="J30" s="63"/>
      <c r="K30" s="63"/>
      <c r="L30" s="63"/>
      <c r="M30" s="63"/>
      <c r="N30" s="63"/>
    </row>
    <row r="31" spans="2:14" s="14" customFormat="1" ht="22.15" hidden="1" customHeight="1" x14ac:dyDescent="0.25">
      <c r="B31" s="35"/>
      <c r="C31" s="80"/>
      <c r="D31" s="126"/>
      <c r="E31" s="127"/>
      <c r="F31" s="38"/>
      <c r="H31" s="63"/>
      <c r="I31" s="16" t="s">
        <v>10</v>
      </c>
      <c r="J31" s="63"/>
      <c r="K31" s="63"/>
      <c r="L31" s="63"/>
      <c r="M31" s="63"/>
      <c r="N31" s="63"/>
    </row>
    <row r="32" spans="2:14" s="14" customFormat="1" ht="22.15" hidden="1" customHeight="1" x14ac:dyDescent="0.25">
      <c r="B32" s="47"/>
      <c r="C32" s="40" t="s">
        <v>4</v>
      </c>
      <c r="D32" s="41"/>
      <c r="E32" s="54">
        <f>IF(ISBLANK(D32),0*1,IF(D$37=0,"Enter body weight - Step 3",IF(E$41="Sensitive Population",(E33/D$39)*1,IF(E$41="General Population",(E33/D$40)*1,"-"))))</f>
        <v>0</v>
      </c>
      <c r="F32" s="38" t="s">
        <v>5</v>
      </c>
      <c r="H32" s="63"/>
      <c r="I32" s="105" t="s">
        <v>10</v>
      </c>
      <c r="J32" s="63"/>
      <c r="K32" s="63"/>
      <c r="L32" s="63"/>
      <c r="M32" s="63"/>
      <c r="N32" s="63"/>
    </row>
    <row r="33" spans="2:14" s="45" customFormat="1" x14ac:dyDescent="0.25">
      <c r="B33" s="49"/>
      <c r="C33" s="40" t="s">
        <v>169</v>
      </c>
      <c r="D33" s="128"/>
      <c r="E33" s="107">
        <f>IF(ISBLANK(D33),0*1,IF(D$37=0,"Enter body weight - Step 3",IF(E$41="Sensitive Population",(E34/D$39)*1,IF(E$41="General Population",(E34/D$40)*1,"-"))))</f>
        <v>0</v>
      </c>
      <c r="F33" s="38" t="s">
        <v>5</v>
      </c>
      <c r="H33" s="64"/>
      <c r="I33" s="16" t="s">
        <v>246</v>
      </c>
      <c r="J33" s="64"/>
      <c r="K33" s="64"/>
      <c r="L33" s="64"/>
      <c r="M33" s="64"/>
      <c r="N33" s="64"/>
    </row>
    <row r="34" spans="2:14" s="16" customFormat="1" hidden="1" x14ac:dyDescent="0.25">
      <c r="B34" s="25"/>
      <c r="C34" s="21" t="s">
        <v>8</v>
      </c>
      <c r="D34" s="5">
        <f>IF(ISBLANK(D32),D33,D32*28.35)</f>
        <v>0</v>
      </c>
      <c r="E34" s="60" t="str">
        <f>IF(ISERROR(D34*E30),"",(D34*E30))</f>
        <v/>
      </c>
      <c r="F34" s="38" t="s">
        <v>9</v>
      </c>
      <c r="G34" s="45"/>
      <c r="H34" s="65"/>
      <c r="I34" s="105" t="s">
        <v>10</v>
      </c>
      <c r="J34" s="65"/>
      <c r="K34" s="65"/>
      <c r="L34" s="65"/>
      <c r="M34" s="65"/>
      <c r="N34" s="65"/>
    </row>
    <row r="35" spans="2:14" s="16" customFormat="1" ht="4.1500000000000004" customHeight="1" x14ac:dyDescent="0.25">
      <c r="B35" s="25"/>
      <c r="C35" s="21"/>
      <c r="D35" s="131"/>
      <c r="E35" s="132"/>
      <c r="F35" s="38"/>
      <c r="H35" s="65"/>
      <c r="I35" s="9" t="s">
        <v>246</v>
      </c>
      <c r="J35" s="65"/>
      <c r="K35" s="65"/>
      <c r="L35" s="65"/>
      <c r="M35" s="65"/>
      <c r="N35" s="65"/>
    </row>
    <row r="36" spans="2:14" ht="4.1500000000000004" customHeight="1" thickBot="1" x14ac:dyDescent="0.3">
      <c r="B36" s="23"/>
      <c r="C36" s="22"/>
      <c r="D36" s="133"/>
      <c r="E36" s="133"/>
      <c r="F36" s="24"/>
      <c r="H36" s="10"/>
      <c r="I36" s="9" t="s">
        <v>246</v>
      </c>
    </row>
    <row r="37" spans="2:14" ht="15.75" hidden="1" thickBot="1" x14ac:dyDescent="0.3">
      <c r="B37" s="28"/>
      <c r="C37" s="29"/>
      <c r="D37" s="137">
        <f>IF(ISBLANK(D11),D13,(D11*0.4536))</f>
        <v>0</v>
      </c>
      <c r="E37" s="30" t="s">
        <v>13</v>
      </c>
      <c r="F37" s="31"/>
      <c r="G37" s="16" t="s">
        <v>10</v>
      </c>
      <c r="H37" s="11"/>
      <c r="I37" s="9" t="s">
        <v>10</v>
      </c>
    </row>
    <row r="38" spans="2:14" s="16" customFormat="1" ht="15.75" hidden="1" thickBot="1" x14ac:dyDescent="0.3">
      <c r="B38" s="32" t="s">
        <v>14</v>
      </c>
      <c r="C38" s="33"/>
      <c r="D38" s="138"/>
      <c r="E38" s="32"/>
      <c r="F38" s="30"/>
      <c r="G38" s="16" t="s">
        <v>10</v>
      </c>
      <c r="I38" s="105" t="s">
        <v>10</v>
      </c>
    </row>
    <row r="39" spans="2:14" s="16" customFormat="1" ht="15.75" hidden="1" thickBot="1" x14ac:dyDescent="0.3">
      <c r="B39" s="33" t="s">
        <v>15</v>
      </c>
      <c r="C39" s="34" t="s">
        <v>16</v>
      </c>
      <c r="D39" s="137">
        <f>0.7*D37</f>
        <v>0</v>
      </c>
      <c r="E39" s="30" t="s">
        <v>17</v>
      </c>
      <c r="F39" s="122" t="b">
        <v>0</v>
      </c>
      <c r="G39" s="16" t="s">
        <v>10</v>
      </c>
      <c r="I39" s="105" t="s">
        <v>10</v>
      </c>
    </row>
    <row r="40" spans="2:14" s="16" customFormat="1" ht="15.75" hidden="1" thickBot="1" x14ac:dyDescent="0.3">
      <c r="B40" s="33" t="s">
        <v>18</v>
      </c>
      <c r="C40" s="34" t="s">
        <v>19</v>
      </c>
      <c r="D40" s="137">
        <f>2.1*D37</f>
        <v>0</v>
      </c>
      <c r="E40" s="30" t="s">
        <v>17</v>
      </c>
      <c r="F40" s="122" t="b">
        <v>0</v>
      </c>
      <c r="G40" s="16" t="s">
        <v>10</v>
      </c>
      <c r="I40" s="105" t="s">
        <v>10</v>
      </c>
    </row>
    <row r="41" spans="2:14" s="16" customFormat="1" ht="15.75" hidden="1" customHeight="1" thickBot="1" x14ac:dyDescent="0.3">
      <c r="B41" s="25"/>
      <c r="C41" s="27" t="s">
        <v>20</v>
      </c>
      <c r="D41" s="139">
        <f>SUM(E20,E27,E34)</f>
        <v>0</v>
      </c>
      <c r="E41" s="93" t="str">
        <f>IF(F39=TRUE,"Sensitive Population",IF(F40=TRUE,"General Population","Select Exposure Group - Step 1"))</f>
        <v>Select Exposure Group - Step 1</v>
      </c>
      <c r="F41" s="94"/>
      <c r="G41" s="16" t="s">
        <v>10</v>
      </c>
      <c r="H41" s="17"/>
      <c r="I41" s="16" t="s">
        <v>10</v>
      </c>
    </row>
    <row r="42" spans="2:14" s="14" customFormat="1" ht="22.15" customHeight="1" thickTop="1" thickBot="1" x14ac:dyDescent="0.3">
      <c r="B42" s="104" t="s">
        <v>164</v>
      </c>
      <c r="C42" s="95"/>
      <c r="D42" s="135">
        <f>IF(D20=0,0*1,IF(E41="Sensitive Population",(D41/D39)*1,IF(E41="General Population",(D41/D40)*1,"-")))</f>
        <v>0</v>
      </c>
      <c r="E42" s="134" t="s">
        <v>21</v>
      </c>
      <c r="F42" s="57"/>
      <c r="H42" s="9"/>
      <c r="I42" s="106" t="s">
        <v>246</v>
      </c>
      <c r="J42" s="9"/>
      <c r="K42" s="9"/>
      <c r="L42" s="9"/>
      <c r="M42" s="9"/>
      <c r="N42" s="9"/>
    </row>
    <row r="43" spans="2:14" s="14" customFormat="1" ht="53.25" customHeight="1" thickTop="1" x14ac:dyDescent="0.25">
      <c r="B43" s="142" t="s">
        <v>254</v>
      </c>
      <c r="C43" s="143"/>
      <c r="D43" s="143"/>
      <c r="E43" s="143"/>
      <c r="F43" s="144"/>
      <c r="H43" s="9"/>
      <c r="I43" s="106" t="s">
        <v>246</v>
      </c>
      <c r="J43" s="9"/>
      <c r="K43" s="9"/>
      <c r="L43" s="9"/>
      <c r="M43" s="9"/>
      <c r="N43" s="9"/>
    </row>
    <row r="44" spans="2:14" s="14" customFormat="1" ht="34.9" customHeight="1" thickBot="1" x14ac:dyDescent="0.3">
      <c r="B44" s="145" t="s">
        <v>22</v>
      </c>
      <c r="C44" s="146"/>
      <c r="D44" s="146"/>
      <c r="E44" s="146"/>
      <c r="F44" s="147"/>
      <c r="H44" s="9"/>
      <c r="I44" s="106" t="s">
        <v>246</v>
      </c>
      <c r="J44" s="9"/>
      <c r="K44" s="9"/>
      <c r="L44" s="9"/>
      <c r="M44" s="9"/>
      <c r="N44" s="9"/>
    </row>
    <row r="45" spans="2:14" ht="34.9" customHeight="1" thickTop="1" x14ac:dyDescent="0.25">
      <c r="I45" s="106"/>
    </row>
    <row r="46" spans="2:14" x14ac:dyDescent="0.25">
      <c r="I46" s="106"/>
    </row>
    <row r="47" spans="2:14" x14ac:dyDescent="0.25">
      <c r="I47" s="106"/>
    </row>
    <row r="48" spans="2:14" x14ac:dyDescent="0.25">
      <c r="I48" s="106"/>
    </row>
    <row r="49" spans="2:9" x14ac:dyDescent="0.15">
      <c r="C49" s="50"/>
      <c r="I49" s="106"/>
    </row>
    <row r="50" spans="2:9" x14ac:dyDescent="0.25">
      <c r="I50" s="106"/>
    </row>
    <row r="52" spans="2:9" x14ac:dyDescent="0.25">
      <c r="C52" s="1"/>
    </row>
    <row r="53" spans="2:9" s="2" customFormat="1" x14ac:dyDescent="0.25">
      <c r="B53" s="9"/>
      <c r="C53" s="9"/>
      <c r="F53" s="12"/>
      <c r="G53" s="9"/>
      <c r="H53" s="9"/>
      <c r="I53" s="53"/>
    </row>
  </sheetData>
  <sheetProtection algorithmName="SHA-512" hashValue="LRJ8wSgvHhhoq04cVz1sn/SglFcTknbeodL35Ul7FmgRn4pEgoQZwv64sADNIHe4UT7uUmbd7IBOuQ5G92rm4g==" saltValue="YcBklZgeq7pfcDOEO+vgnw==" spinCount="100000" sheet="1" scenarios="1" selectLockedCells="1"/>
  <protectedRanges>
    <protectedRange algorithmName="SHA-512" hashValue="zWHOuyTSTrERtQvQBtAdtzKriQjK/G0fV2BW4WYpaPHnKGJEnnh61q6BDE58YAFeVft+lO+3b++uNnnWxQeJhw==" saltValue="hyjIRW1I++TGvR8mrwDw0Q==" spinCount="100000" sqref="B1:F4 D6:E11 D13:E13 B6:B10 C14:F14 B12:B14 C6:C13 D15:F15 B16:F22 C23:F23 C31:F31 F7:F13 B24:F30 B32:F44" name="Range1"/>
    <protectedRange algorithmName="SHA-512" hashValue="zWHOuyTSTrERtQvQBtAdtzKriQjK/G0fV2BW4WYpaPHnKGJEnnh61q6BDE58YAFeVft+lO+3b++uNnnWxQeJhw==" saltValue="hyjIRW1I++TGvR8mrwDw0Q==" spinCount="100000" sqref="B15:C15" name="Range1_1"/>
    <protectedRange algorithmName="SHA-512" hashValue="zWHOuyTSTrERtQvQBtAdtzKriQjK/G0fV2BW4WYpaPHnKGJEnnh61q6BDE58YAFeVft+lO+3b++uNnnWxQeJhw==" saltValue="hyjIRW1I++TGvR8mrwDw0Q==" spinCount="100000" sqref="B23" name="Range1_2"/>
    <protectedRange algorithmName="SHA-512" hashValue="zWHOuyTSTrERtQvQBtAdtzKriQjK/G0fV2BW4WYpaPHnKGJEnnh61q6BDE58YAFeVft+lO+3b++uNnnWxQeJhw==" saltValue="hyjIRW1I++TGvR8mrwDw0Q==" spinCount="100000" sqref="B31" name="Range1_4"/>
    <protectedRange algorithmName="SHA-512" hashValue="zWHOuyTSTrERtQvQBtAdtzKriQjK/G0fV2BW4WYpaPHnKGJEnnh61q6BDE58YAFeVft+lO+3b++uNnnWxQeJhw==" saltValue="hyjIRW1I++TGvR8mrwDw0Q==" spinCount="100000" sqref="F6" name="Range1_3"/>
    <protectedRange algorithmName="SHA-512" hashValue="zWHOuyTSTrERtQvQBtAdtzKriQjK/G0fV2BW4WYpaPHnKGJEnnh61q6BDE58YAFeVft+lO+3b++uNnnWxQeJhw==" saltValue="hyjIRW1I++TGvR8mrwDw0Q==" spinCount="100000" sqref="B5:F5" name="Range1_5"/>
  </protectedRanges>
  <autoFilter ref="I2:I44" xr:uid="{5875AD81-8992-460E-BD4F-D326D97BFE22}">
    <filterColumn colId="0">
      <filters>
        <filter val="show"/>
      </filters>
    </filterColumn>
  </autoFilter>
  <mergeCells count="10">
    <mergeCell ref="B14:C14"/>
    <mergeCell ref="B15:C15"/>
    <mergeCell ref="B43:F43"/>
    <mergeCell ref="B44:F44"/>
    <mergeCell ref="B2:F2"/>
    <mergeCell ref="B3:F3"/>
    <mergeCell ref="B4:F4"/>
    <mergeCell ref="B5:F5"/>
    <mergeCell ref="B6:C6"/>
    <mergeCell ref="B10:C10"/>
  </mergeCells>
  <conditionalFormatting sqref="D42">
    <cfRule type="cellIs" dxfId="13" priority="16" operator="lessThan">
      <formula>1</formula>
    </cfRule>
    <cfRule type="cellIs" dxfId="12" priority="17" operator="greaterThan">
      <formula>1</formula>
    </cfRule>
  </conditionalFormatting>
  <conditionalFormatting sqref="E18:E19">
    <cfRule type="expression" dxfId="11" priority="1">
      <formula>0</formula>
    </cfRule>
    <cfRule type="cellIs" dxfId="10" priority="2" operator="lessThan">
      <formula>1</formula>
    </cfRule>
    <cfRule type="cellIs" dxfId="9" priority="3" operator="greaterThan">
      <formula>1</formula>
    </cfRule>
  </conditionalFormatting>
  <conditionalFormatting sqref="E24">
    <cfRule type="expression" dxfId="8" priority="10">
      <formula>0</formula>
    </cfRule>
    <cfRule type="cellIs" dxfId="7" priority="11" operator="lessThan">
      <formula>1</formula>
    </cfRule>
    <cfRule type="cellIs" dxfId="6" priority="12" operator="greaterThan">
      <formula>1</formula>
    </cfRule>
  </conditionalFormatting>
  <conditionalFormatting sqref="E26">
    <cfRule type="expression" dxfId="5" priority="4">
      <formula>0</formula>
    </cfRule>
    <cfRule type="cellIs" dxfId="4" priority="5" operator="lessThan">
      <formula>1</formula>
    </cfRule>
    <cfRule type="cellIs" dxfId="3" priority="6" operator="greaterThan">
      <formula>1</formula>
    </cfRule>
  </conditionalFormatting>
  <conditionalFormatting sqref="E32:E33">
    <cfRule type="expression" dxfId="2" priority="7">
      <formula>0</formula>
    </cfRule>
    <cfRule type="cellIs" dxfId="1" priority="8" operator="lessThan">
      <formula>1</formula>
    </cfRule>
    <cfRule type="cellIs" dxfId="0" priority="9" operator="greaterThan">
      <formula>1</formula>
    </cfRule>
  </conditionalFormatting>
  <hyperlinks>
    <hyperlink ref="B44" r:id="rId1" xr:uid="{682C1780-1467-4DB6-B8A6-8EE903E94668}"/>
  </hyperlinks>
  <pageMargins left="0.7" right="0.7" top="0.75" bottom="0.75" header="0.3" footer="0.3"/>
  <pageSetup scale="73" orientation="portrait" horizontalDpi="90" verticalDpi="90"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ltText="check box">
                <anchor moveWithCells="1">
                  <from>
                    <xdr:col>1</xdr:col>
                    <xdr:colOff>1133475</xdr:colOff>
                    <xdr:row>6</xdr:row>
                    <xdr:rowOff>0</xdr:rowOff>
                  </from>
                  <to>
                    <xdr:col>1</xdr:col>
                    <xdr:colOff>1371600</xdr:colOff>
                    <xdr:row>6</xdr:row>
                    <xdr:rowOff>400050</xdr:rowOff>
                  </to>
                </anchor>
              </controlPr>
            </control>
          </mc:Choice>
        </mc:AlternateContent>
        <mc:AlternateContent xmlns:mc="http://schemas.openxmlformats.org/markup-compatibility/2006">
          <mc:Choice Requires="x14">
            <control shapeId="13314" r:id="rId6" name="Check Box 2">
              <controlPr locked="0" defaultSize="0" autoFill="0" autoLine="0" autoPict="0" altText="check box">
                <anchor moveWithCells="1">
                  <from>
                    <xdr:col>1</xdr:col>
                    <xdr:colOff>1133475</xdr:colOff>
                    <xdr:row>7</xdr:row>
                    <xdr:rowOff>57150</xdr:rowOff>
                  </from>
                  <to>
                    <xdr:col>1</xdr:col>
                    <xdr:colOff>1428750</xdr:colOff>
                    <xdr:row>7</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4FB199F-6A5F-4669-9A90-2C7D08AFF11B}">
          <x14:formula1>
            <xm:f>Fish_Mercury!$A:$A</xm:f>
          </x14:formula1>
          <xm:sqref>D16:D17 D22:D23 D30:D31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0A90-76AE-4F3B-8921-08E0826F8A1D}">
  <sheetPr codeName="Sheet3"/>
  <dimension ref="A1:O83"/>
  <sheetViews>
    <sheetView workbookViewId="0"/>
  </sheetViews>
  <sheetFormatPr defaultColWidth="8.85546875" defaultRowHeight="15" x14ac:dyDescent="0.25"/>
  <cols>
    <col min="1" max="1" width="45.5703125" style="3" customWidth="1"/>
    <col min="2" max="2" width="16.42578125" style="4" customWidth="1"/>
    <col min="3" max="5" width="11.140625" style="4" customWidth="1"/>
    <col min="6" max="6" width="26.7109375" style="4" customWidth="1"/>
    <col min="7" max="7" width="12.5703125" style="4" customWidth="1"/>
    <col min="8" max="8" width="18" style="4" customWidth="1"/>
    <col min="9" max="9" width="7.5703125" style="4" customWidth="1"/>
    <col min="10" max="10" width="13.85546875" style="3" customWidth="1"/>
    <col min="11" max="11" width="8.85546875" style="3"/>
    <col min="12" max="12" width="9.140625" style="4"/>
    <col min="13" max="13" width="12.7109375" style="4" customWidth="1"/>
    <col min="14" max="16384" width="8.85546875" style="3"/>
  </cols>
  <sheetData>
    <row r="1" spans="1:13" x14ac:dyDescent="0.25">
      <c r="A1" s="3" t="s">
        <v>168</v>
      </c>
      <c r="B1" s="88" t="s">
        <v>245</v>
      </c>
      <c r="C1" s="88"/>
    </row>
    <row r="2" spans="1:13" x14ac:dyDescent="0.25">
      <c r="A2" s="6" t="s">
        <v>24</v>
      </c>
      <c r="B2" s="58">
        <v>0.11</v>
      </c>
      <c r="C2" s="58"/>
    </row>
    <row r="3" spans="1:13" x14ac:dyDescent="0.25">
      <c r="A3" s="6" t="s">
        <v>28</v>
      </c>
      <c r="B3" s="58">
        <v>0.156</v>
      </c>
      <c r="C3" s="58"/>
    </row>
    <row r="4" spans="1:13" x14ac:dyDescent="0.25">
      <c r="A4" s="6" t="s">
        <v>32</v>
      </c>
      <c r="B4" s="58">
        <v>0.39</v>
      </c>
      <c r="C4" s="58"/>
    </row>
    <row r="5" spans="1:13" x14ac:dyDescent="0.25">
      <c r="A5" s="6" t="s">
        <v>33</v>
      </c>
      <c r="B5" s="58">
        <v>0.16134140382428122</v>
      </c>
      <c r="C5" s="58"/>
    </row>
    <row r="6" spans="1:13" x14ac:dyDescent="0.25">
      <c r="A6" s="6" t="s">
        <v>36</v>
      </c>
      <c r="B6" s="58">
        <v>0.39</v>
      </c>
      <c r="C6" s="58"/>
    </row>
    <row r="7" spans="1:13" x14ac:dyDescent="0.25">
      <c r="A7" s="6" t="s">
        <v>37</v>
      </c>
      <c r="B7" s="58">
        <v>0.16134140382428122</v>
      </c>
      <c r="C7" s="58"/>
    </row>
    <row r="8" spans="1:13" x14ac:dyDescent="0.25">
      <c r="A8" s="6" t="s">
        <v>38</v>
      </c>
      <c r="B8" s="58">
        <v>0.35099999999999998</v>
      </c>
      <c r="C8" s="58"/>
    </row>
    <row r="9" spans="1:13" x14ac:dyDescent="0.25">
      <c r="A9" s="6" t="s">
        <v>40</v>
      </c>
      <c r="B9" s="58">
        <v>0.42199999999999999</v>
      </c>
      <c r="C9" s="58"/>
    </row>
    <row r="10" spans="1:13" x14ac:dyDescent="0.25">
      <c r="A10" s="6" t="s">
        <v>42</v>
      </c>
      <c r="B10" s="58">
        <v>0.64700000000000002</v>
      </c>
      <c r="C10" s="58"/>
    </row>
    <row r="11" spans="1:13" x14ac:dyDescent="0.25">
      <c r="A11" s="6" t="s">
        <v>43</v>
      </c>
      <c r="B11" s="58">
        <v>0.54700000000000004</v>
      </c>
      <c r="C11" s="58"/>
    </row>
    <row r="12" spans="1:13" x14ac:dyDescent="0.25">
      <c r="A12" s="6" t="s">
        <v>44</v>
      </c>
      <c r="B12" s="58">
        <v>0.79400000000000004</v>
      </c>
      <c r="C12" s="58"/>
    </row>
    <row r="13" spans="1:13" x14ac:dyDescent="0.25">
      <c r="A13" s="6" t="s">
        <v>45</v>
      </c>
      <c r="B13" s="58">
        <v>0.35299999999999998</v>
      </c>
      <c r="C13" s="58"/>
    </row>
    <row r="14" spans="1:13" ht="45" x14ac:dyDescent="0.25">
      <c r="A14" s="6" t="s">
        <v>46</v>
      </c>
      <c r="B14" s="58">
        <v>0.877</v>
      </c>
      <c r="C14" s="69" t="s">
        <v>47</v>
      </c>
      <c r="D14" s="70" t="s">
        <v>48</v>
      </c>
      <c r="E14" s="70" t="s">
        <v>49</v>
      </c>
      <c r="F14" s="70" t="s">
        <v>50</v>
      </c>
      <c r="G14" s="70" t="s">
        <v>51</v>
      </c>
      <c r="H14" s="70" t="s">
        <v>52</v>
      </c>
      <c r="I14" s="70"/>
      <c r="J14" s="70" t="s">
        <v>53</v>
      </c>
      <c r="K14" s="71"/>
      <c r="L14" s="72" t="s">
        <v>54</v>
      </c>
      <c r="M14" s="72" t="s">
        <v>55</v>
      </c>
    </row>
    <row r="15" spans="1:13" x14ac:dyDescent="0.25">
      <c r="A15" s="6" t="s">
        <v>70</v>
      </c>
      <c r="B15" s="7">
        <v>1.6E-2</v>
      </c>
      <c r="C15" s="20">
        <v>1.0999999999999999E-2</v>
      </c>
      <c r="D15" s="7">
        <v>1.4999999999999999E-2</v>
      </c>
      <c r="E15" s="7" t="s">
        <v>57</v>
      </c>
      <c r="F15" s="7">
        <v>4.9000000000000002E-2</v>
      </c>
      <c r="G15" s="7">
        <v>15</v>
      </c>
      <c r="H15" s="7" t="s">
        <v>71</v>
      </c>
      <c r="I15" s="7"/>
      <c r="J15" s="6"/>
      <c r="K15" s="6"/>
      <c r="L15" s="6"/>
      <c r="M15" s="6"/>
    </row>
    <row r="16" spans="1:13" x14ac:dyDescent="0.25">
      <c r="A16" s="6" t="s">
        <v>81</v>
      </c>
      <c r="B16" s="7">
        <v>0.05</v>
      </c>
      <c r="C16" s="20" t="s">
        <v>82</v>
      </c>
      <c r="D16" s="7" t="s">
        <v>82</v>
      </c>
      <c r="E16" s="7">
        <v>0.02</v>
      </c>
      <c r="F16" s="7">
        <v>0.16</v>
      </c>
      <c r="G16" s="7">
        <v>80</v>
      </c>
      <c r="H16" s="7" t="s">
        <v>83</v>
      </c>
      <c r="I16" s="7"/>
      <c r="J16" s="6"/>
      <c r="K16" s="6"/>
      <c r="L16" s="6"/>
      <c r="M16" s="6"/>
    </row>
    <row r="17" spans="1:13" x14ac:dyDescent="0.25">
      <c r="A17" s="6" t="s">
        <v>138</v>
      </c>
      <c r="B17" s="7">
        <v>0.35399999999999998</v>
      </c>
      <c r="C17" s="20">
        <v>0.30299999999999999</v>
      </c>
      <c r="D17" s="7">
        <v>0.29899999999999999</v>
      </c>
      <c r="E17" s="7" t="s">
        <v>57</v>
      </c>
      <c r="F17" s="7">
        <v>2.1800000000000002</v>
      </c>
      <c r="G17" s="7">
        <v>74</v>
      </c>
      <c r="H17" s="7" t="s">
        <v>139</v>
      </c>
      <c r="I17" s="7" t="s">
        <v>93</v>
      </c>
      <c r="J17" s="6"/>
      <c r="K17" s="6"/>
      <c r="L17" s="6"/>
      <c r="M17" s="6"/>
    </row>
    <row r="18" spans="1:13" x14ac:dyDescent="0.25">
      <c r="A18" s="6" t="s">
        <v>145</v>
      </c>
      <c r="B18" s="7">
        <v>0.36799999999999999</v>
      </c>
      <c r="C18" s="20">
        <v>0.30499999999999999</v>
      </c>
      <c r="D18" s="7">
        <v>0.221</v>
      </c>
      <c r="E18" s="7">
        <v>8.8999999999999996E-2</v>
      </c>
      <c r="F18" s="7">
        <v>1.452</v>
      </c>
      <c r="G18" s="7">
        <v>94</v>
      </c>
      <c r="H18" s="7" t="s">
        <v>58</v>
      </c>
      <c r="I18" s="7"/>
      <c r="J18" s="6"/>
      <c r="K18" s="6"/>
      <c r="L18" s="6"/>
      <c r="M18" s="6"/>
    </row>
    <row r="19" spans="1:13" x14ac:dyDescent="0.25">
      <c r="A19" s="6" t="s">
        <v>114</v>
      </c>
      <c r="B19" s="7">
        <v>0.13700000000000001</v>
      </c>
      <c r="C19" s="20">
        <v>0.12</v>
      </c>
      <c r="D19" s="7">
        <v>9.4E-2</v>
      </c>
      <c r="E19" s="7">
        <v>3.2000000000000001E-2</v>
      </c>
      <c r="F19" s="7">
        <v>0.43</v>
      </c>
      <c r="G19" s="7">
        <v>17</v>
      </c>
      <c r="H19" s="7" t="s">
        <v>115</v>
      </c>
      <c r="I19" s="7"/>
      <c r="J19" s="6"/>
      <c r="K19" s="6"/>
      <c r="L19" s="6"/>
      <c r="M19" s="6"/>
    </row>
    <row r="20" spans="1:13" x14ac:dyDescent="0.25">
      <c r="A20" s="6" t="s">
        <v>89</v>
      </c>
      <c r="B20" s="7">
        <v>5.8000000000000003E-2</v>
      </c>
      <c r="C20" s="20" t="s">
        <v>82</v>
      </c>
      <c r="D20" s="7" t="s">
        <v>82</v>
      </c>
      <c r="E20" s="7" t="s">
        <v>57</v>
      </c>
      <c r="F20" s="7">
        <v>0.36</v>
      </c>
      <c r="G20" s="7">
        <v>89</v>
      </c>
      <c r="H20" s="7" t="s">
        <v>83</v>
      </c>
      <c r="I20" s="7"/>
      <c r="J20" s="6"/>
      <c r="K20" s="6"/>
      <c r="L20" s="6"/>
      <c r="M20" s="6"/>
    </row>
    <row r="21" spans="1:13" x14ac:dyDescent="0.25">
      <c r="A21" s="6" t="s">
        <v>110</v>
      </c>
      <c r="B21" s="7">
        <v>0.11</v>
      </c>
      <c r="C21" s="20">
        <v>0.13400000000000001</v>
      </c>
      <c r="D21" s="7">
        <v>0.23699999999999999</v>
      </c>
      <c r="E21" s="7" t="s">
        <v>57</v>
      </c>
      <c r="F21" s="7">
        <v>0.27100000000000002</v>
      </c>
      <c r="G21" s="7">
        <v>14</v>
      </c>
      <c r="H21" s="7" t="s">
        <v>104</v>
      </c>
      <c r="I21" s="7"/>
      <c r="J21" s="6"/>
      <c r="K21" s="6"/>
      <c r="L21" s="6"/>
      <c r="M21" s="6"/>
    </row>
    <row r="22" spans="1:13" x14ac:dyDescent="0.25">
      <c r="A22" s="6" t="s">
        <v>73</v>
      </c>
      <c r="B22" s="7">
        <v>2.4E-2</v>
      </c>
      <c r="C22" s="20">
        <v>5.0000000000000001E-3</v>
      </c>
      <c r="D22" s="7">
        <v>5.6000000000000001E-2</v>
      </c>
      <c r="E22" s="7" t="s">
        <v>57</v>
      </c>
      <c r="F22" s="7">
        <v>0.314</v>
      </c>
      <c r="G22" s="7">
        <v>59</v>
      </c>
      <c r="H22" s="7" t="s">
        <v>61</v>
      </c>
      <c r="I22" s="7" t="s">
        <v>59</v>
      </c>
      <c r="J22" s="7" t="s">
        <v>59</v>
      </c>
      <c r="K22" s="6" t="s">
        <v>59</v>
      </c>
      <c r="L22" s="7"/>
      <c r="M22" s="7">
        <v>8</v>
      </c>
    </row>
    <row r="23" spans="1:13" x14ac:dyDescent="0.25">
      <c r="A23" s="6" t="s">
        <v>60</v>
      </c>
      <c r="B23" s="7">
        <v>8.9999999999999993E-3</v>
      </c>
      <c r="C23" s="20">
        <v>2E-3</v>
      </c>
      <c r="D23" s="7">
        <v>1.0999999999999999E-2</v>
      </c>
      <c r="E23" s="7" t="s">
        <v>57</v>
      </c>
      <c r="F23" s="7">
        <v>2.8000000000000001E-2</v>
      </c>
      <c r="G23" s="7">
        <v>15</v>
      </c>
      <c r="H23" s="7" t="s">
        <v>61</v>
      </c>
      <c r="I23" s="7"/>
      <c r="J23" s="6"/>
      <c r="K23" s="6"/>
      <c r="L23" s="6"/>
      <c r="M23" s="6"/>
    </row>
    <row r="24" spans="1:13" x14ac:dyDescent="0.25">
      <c r="A24" s="6" t="s">
        <v>111</v>
      </c>
      <c r="B24" s="7">
        <v>0.111</v>
      </c>
      <c r="C24" s="20">
        <v>6.6000000000000003E-2</v>
      </c>
      <c r="D24" s="7">
        <v>0.152</v>
      </c>
      <c r="E24" s="7" t="s">
        <v>57</v>
      </c>
      <c r="F24" s="7">
        <v>0.98899999999999999</v>
      </c>
      <c r="G24" s="7">
        <v>115</v>
      </c>
      <c r="H24" s="7" t="s">
        <v>61</v>
      </c>
      <c r="I24" s="7" t="s">
        <v>59</v>
      </c>
      <c r="J24" s="7"/>
      <c r="K24" s="6" t="s">
        <v>59</v>
      </c>
      <c r="L24" s="7"/>
      <c r="M24" s="7">
        <v>8</v>
      </c>
    </row>
    <row r="25" spans="1:13" x14ac:dyDescent="0.25">
      <c r="A25" s="6" t="s">
        <v>90</v>
      </c>
      <c r="B25" s="7">
        <v>6.5000000000000002E-2</v>
      </c>
      <c r="C25" s="20">
        <v>0.05</v>
      </c>
      <c r="D25" s="7">
        <v>9.6000000000000002E-2</v>
      </c>
      <c r="E25" s="7" t="s">
        <v>57</v>
      </c>
      <c r="F25" s="7">
        <v>0.61</v>
      </c>
      <c r="G25" s="7">
        <v>93</v>
      </c>
      <c r="H25" s="7" t="s">
        <v>58</v>
      </c>
      <c r="I25" s="7" t="s">
        <v>59</v>
      </c>
      <c r="J25" s="6"/>
      <c r="K25" s="6" t="s">
        <v>59</v>
      </c>
      <c r="L25" s="7"/>
      <c r="M25" s="7">
        <v>8</v>
      </c>
    </row>
    <row r="26" spans="1:13" x14ac:dyDescent="0.25">
      <c r="A26" s="6" t="s">
        <v>77</v>
      </c>
      <c r="B26" s="7">
        <v>3.3000000000000002E-2</v>
      </c>
      <c r="C26" s="20">
        <v>3.5000000000000003E-2</v>
      </c>
      <c r="D26" s="7">
        <v>1.2E-2</v>
      </c>
      <c r="E26" s="7" t="s">
        <v>57</v>
      </c>
      <c r="F26" s="7">
        <v>5.0999999999999997E-2</v>
      </c>
      <c r="G26" s="7">
        <v>46</v>
      </c>
      <c r="H26" s="7" t="s">
        <v>78</v>
      </c>
      <c r="I26" s="7"/>
      <c r="J26" s="6"/>
      <c r="K26" s="6"/>
      <c r="L26" s="6"/>
      <c r="M26" s="6"/>
    </row>
    <row r="27" spans="1:13" x14ac:dyDescent="0.25">
      <c r="A27" s="6" t="s">
        <v>91</v>
      </c>
      <c r="B27" s="7">
        <v>6.9000000000000006E-2</v>
      </c>
      <c r="C27" s="20">
        <v>0.06</v>
      </c>
      <c r="D27" s="7">
        <v>4.9000000000000002E-2</v>
      </c>
      <c r="E27" s="7" t="s">
        <v>57</v>
      </c>
      <c r="F27" s="7">
        <v>0.193</v>
      </c>
      <c r="G27" s="7">
        <v>90</v>
      </c>
      <c r="H27" s="7" t="s">
        <v>92</v>
      </c>
      <c r="I27" s="7" t="s">
        <v>93</v>
      </c>
      <c r="J27" s="6"/>
      <c r="K27" s="6"/>
      <c r="L27" s="6"/>
      <c r="M27" s="6"/>
    </row>
    <row r="28" spans="1:13" x14ac:dyDescent="0.25">
      <c r="A28" s="6" t="s">
        <v>135</v>
      </c>
      <c r="B28" s="7">
        <v>0.28699999999999998</v>
      </c>
      <c r="C28" s="20">
        <v>0.28000000000000003</v>
      </c>
      <c r="D28" s="7">
        <v>6.9000000000000006E-2</v>
      </c>
      <c r="E28" s="7">
        <v>0.18</v>
      </c>
      <c r="F28" s="7">
        <v>0.41</v>
      </c>
      <c r="G28" s="7">
        <v>15</v>
      </c>
      <c r="H28" s="7" t="s">
        <v>136</v>
      </c>
      <c r="I28" s="7" t="s">
        <v>93</v>
      </c>
      <c r="J28" s="6"/>
      <c r="K28" s="6"/>
      <c r="L28" s="6"/>
      <c r="M28" s="6"/>
    </row>
    <row r="29" spans="1:13" x14ac:dyDescent="0.25">
      <c r="A29" s="6" t="s">
        <v>88</v>
      </c>
      <c r="B29" s="7">
        <v>5.6000000000000001E-2</v>
      </c>
      <c r="C29" s="20">
        <v>0.05</v>
      </c>
      <c r="D29" s="7">
        <v>4.4999999999999998E-2</v>
      </c>
      <c r="E29" s="7" t="s">
        <v>57</v>
      </c>
      <c r="F29" s="7">
        <v>0.218</v>
      </c>
      <c r="G29" s="7">
        <v>71</v>
      </c>
      <c r="H29" s="7" t="s">
        <v>58</v>
      </c>
      <c r="I29" s="7" t="s">
        <v>59</v>
      </c>
      <c r="J29" s="6"/>
      <c r="K29" s="6" t="s">
        <v>59</v>
      </c>
      <c r="L29" s="7"/>
      <c r="M29" s="7">
        <v>8</v>
      </c>
    </row>
    <row r="30" spans="1:13" x14ac:dyDescent="0.25">
      <c r="A30" s="6" t="s">
        <v>148</v>
      </c>
      <c r="B30" s="7">
        <v>0.44800000000000001</v>
      </c>
      <c r="C30" s="20">
        <v>0.39900000000000002</v>
      </c>
      <c r="D30" s="7">
        <v>0.27800000000000002</v>
      </c>
      <c r="E30" s="7">
        <v>6.0000000000000001E-3</v>
      </c>
      <c r="F30" s="7">
        <v>1.2050000000000001</v>
      </c>
      <c r="G30" s="7">
        <v>53</v>
      </c>
      <c r="H30" s="7" t="s">
        <v>106</v>
      </c>
      <c r="I30" s="7" t="s">
        <v>93</v>
      </c>
      <c r="J30" s="6"/>
      <c r="K30" s="6"/>
      <c r="L30" s="6"/>
      <c r="M30" s="6"/>
    </row>
    <row r="31" spans="1:13" x14ac:dyDescent="0.25">
      <c r="A31" s="6" t="s">
        <v>86</v>
      </c>
      <c r="B31" s="7">
        <v>5.5E-2</v>
      </c>
      <c r="C31" s="20">
        <v>4.9000000000000002E-2</v>
      </c>
      <c r="D31" s="7">
        <v>3.3000000000000002E-2</v>
      </c>
      <c r="E31" s="7" t="s">
        <v>57</v>
      </c>
      <c r="F31" s="7">
        <v>0.19700000000000001</v>
      </c>
      <c r="G31" s="7">
        <v>50</v>
      </c>
      <c r="H31" s="7" t="s">
        <v>58</v>
      </c>
      <c r="I31" s="7" t="s">
        <v>87</v>
      </c>
      <c r="J31" s="6"/>
      <c r="K31" s="6" t="s">
        <v>59</v>
      </c>
      <c r="L31" s="7"/>
      <c r="M31" s="7">
        <v>8</v>
      </c>
    </row>
    <row r="32" spans="1:13" x14ac:dyDescent="0.25">
      <c r="A32" s="6" t="s">
        <v>97</v>
      </c>
      <c r="B32" s="7">
        <v>7.9000000000000001E-2</v>
      </c>
      <c r="C32" s="20">
        <v>6.7000000000000004E-2</v>
      </c>
      <c r="D32" s="7">
        <v>6.4000000000000001E-2</v>
      </c>
      <c r="E32" s="7" t="s">
        <v>57</v>
      </c>
      <c r="F32" s="7">
        <v>0.378</v>
      </c>
      <c r="G32" s="7">
        <v>49</v>
      </c>
      <c r="H32" s="7" t="s">
        <v>98</v>
      </c>
      <c r="I32" s="7"/>
      <c r="J32" s="6"/>
      <c r="K32" s="6"/>
      <c r="L32" s="6"/>
      <c r="M32" s="6"/>
    </row>
    <row r="33" spans="1:13" x14ac:dyDescent="0.25">
      <c r="A33" s="6" t="s">
        <v>133</v>
      </c>
      <c r="B33" s="7">
        <v>0.24099999999999999</v>
      </c>
      <c r="C33" s="20">
        <v>0.188</v>
      </c>
      <c r="D33" s="7">
        <v>0.22500000000000001</v>
      </c>
      <c r="E33" s="7" t="s">
        <v>57</v>
      </c>
      <c r="F33" s="7">
        <v>1.52</v>
      </c>
      <c r="G33" s="7">
        <v>101</v>
      </c>
      <c r="H33" s="7" t="s">
        <v>134</v>
      </c>
      <c r="I33" s="7" t="s">
        <v>59</v>
      </c>
      <c r="J33" s="6"/>
      <c r="K33" s="6" t="s">
        <v>59</v>
      </c>
      <c r="L33" s="7"/>
      <c r="M33" s="7">
        <v>4</v>
      </c>
    </row>
    <row r="34" spans="1:13" x14ac:dyDescent="0.25">
      <c r="A34" s="6" t="s">
        <v>95</v>
      </c>
      <c r="B34" s="7">
        <v>7.8E-2</v>
      </c>
      <c r="C34" s="20">
        <v>4.2000000000000003E-2</v>
      </c>
      <c r="D34" s="7">
        <v>0.128</v>
      </c>
      <c r="E34" s="7" t="s">
        <v>57</v>
      </c>
      <c r="F34" s="7">
        <v>0.56000000000000005</v>
      </c>
      <c r="G34" s="7">
        <v>27</v>
      </c>
      <c r="H34" s="7" t="s">
        <v>96</v>
      </c>
      <c r="I34" s="7"/>
      <c r="J34" s="6"/>
      <c r="K34" s="6"/>
      <c r="L34" s="6"/>
      <c r="M34" s="6"/>
    </row>
    <row r="35" spans="1:13" x14ac:dyDescent="0.25">
      <c r="A35" s="6" t="s">
        <v>99</v>
      </c>
      <c r="B35" s="7">
        <v>8.1000000000000003E-2</v>
      </c>
      <c r="C35" s="20">
        <v>0.05</v>
      </c>
      <c r="D35" s="7">
        <v>0.10299999999999999</v>
      </c>
      <c r="E35" s="7">
        <v>1.0999999999999999E-2</v>
      </c>
      <c r="F35" s="7">
        <v>0.5</v>
      </c>
      <c r="G35" s="7">
        <v>23</v>
      </c>
      <c r="H35" s="7" t="s">
        <v>100</v>
      </c>
      <c r="I35" s="7" t="s">
        <v>93</v>
      </c>
      <c r="J35" s="6"/>
      <c r="K35" s="6"/>
      <c r="L35" s="6"/>
      <c r="M35" s="6"/>
    </row>
    <row r="36" spans="1:13" x14ac:dyDescent="0.25">
      <c r="A36" s="6" t="s">
        <v>108</v>
      </c>
      <c r="B36" s="7">
        <v>0.107</v>
      </c>
      <c r="C36" s="20">
        <v>8.5999999999999993E-2</v>
      </c>
      <c r="D36" s="7">
        <v>7.5999999999999998E-2</v>
      </c>
      <c r="E36" s="7" t="s">
        <v>57</v>
      </c>
      <c r="F36" s="7">
        <v>0.23</v>
      </c>
      <c r="G36" s="7">
        <v>9</v>
      </c>
      <c r="H36" s="7" t="s">
        <v>109</v>
      </c>
      <c r="I36" s="7" t="s">
        <v>59</v>
      </c>
      <c r="J36" s="7"/>
      <c r="K36" s="6" t="s">
        <v>59</v>
      </c>
      <c r="L36" s="7"/>
      <c r="M36" s="7">
        <v>8</v>
      </c>
    </row>
    <row r="37" spans="1:13" x14ac:dyDescent="0.25">
      <c r="A37" s="6" t="s">
        <v>124</v>
      </c>
      <c r="B37" s="7">
        <v>0.16600000000000001</v>
      </c>
      <c r="C37" s="20">
        <v>0.14299999999999999</v>
      </c>
      <c r="D37" s="7">
        <v>9.9000000000000005E-2</v>
      </c>
      <c r="E37" s="7" t="s">
        <v>57</v>
      </c>
      <c r="F37" s="7">
        <v>0.45100000000000001</v>
      </c>
      <c r="G37" s="7">
        <v>71</v>
      </c>
      <c r="H37" s="7" t="s">
        <v>67</v>
      </c>
      <c r="I37" s="7" t="s">
        <v>93</v>
      </c>
      <c r="J37" s="6"/>
      <c r="K37" s="6"/>
      <c r="L37" s="6"/>
      <c r="M37" s="6"/>
    </row>
    <row r="38" spans="1:13" x14ac:dyDescent="0.25">
      <c r="A38" s="6" t="s">
        <v>105</v>
      </c>
      <c r="B38" s="7">
        <v>9.2999999999999999E-2</v>
      </c>
      <c r="C38" s="20">
        <v>6.2E-2</v>
      </c>
      <c r="D38" s="7">
        <v>9.7000000000000003E-2</v>
      </c>
      <c r="E38" s="7" t="s">
        <v>57</v>
      </c>
      <c r="F38" s="7">
        <v>0.27</v>
      </c>
      <c r="G38" s="7">
        <v>13</v>
      </c>
      <c r="H38" s="7" t="s">
        <v>106</v>
      </c>
      <c r="I38" s="7" t="s">
        <v>93</v>
      </c>
      <c r="J38" s="6"/>
      <c r="K38" s="6"/>
      <c r="L38" s="6"/>
      <c r="M38" s="6"/>
    </row>
    <row r="39" spans="1:13" x14ac:dyDescent="0.25">
      <c r="A39" s="6" t="s">
        <v>101</v>
      </c>
      <c r="B39" s="7">
        <v>8.7999999999999995E-2</v>
      </c>
      <c r="C39" s="20" t="s">
        <v>82</v>
      </c>
      <c r="D39" s="7" t="s">
        <v>82</v>
      </c>
      <c r="E39" s="7">
        <v>0.03</v>
      </c>
      <c r="F39" s="7">
        <v>0.19</v>
      </c>
      <c r="G39" s="7">
        <v>30</v>
      </c>
      <c r="H39" s="7" t="s">
        <v>83</v>
      </c>
      <c r="I39" s="7" t="s">
        <v>93</v>
      </c>
      <c r="J39" s="6"/>
      <c r="K39" s="6"/>
      <c r="L39" s="6"/>
      <c r="M39" s="6"/>
    </row>
    <row r="40" spans="1:13" x14ac:dyDescent="0.25">
      <c r="A40" s="6" t="s">
        <v>154</v>
      </c>
      <c r="B40" s="7">
        <v>0.73</v>
      </c>
      <c r="C40" s="20" t="s">
        <v>82</v>
      </c>
      <c r="D40" s="7" t="s">
        <v>82</v>
      </c>
      <c r="E40" s="7">
        <v>0.23</v>
      </c>
      <c r="F40" s="7">
        <v>1.67</v>
      </c>
      <c r="G40" s="7">
        <v>213</v>
      </c>
      <c r="H40" s="7" t="s">
        <v>155</v>
      </c>
      <c r="I40" s="7" t="s">
        <v>93</v>
      </c>
      <c r="J40" s="6"/>
      <c r="K40" s="6"/>
      <c r="L40" s="6"/>
      <c r="M40" s="6"/>
    </row>
    <row r="41" spans="1:13" x14ac:dyDescent="0.25">
      <c r="A41" s="6" t="s">
        <v>149</v>
      </c>
      <c r="B41" s="7">
        <v>0.45400000000000001</v>
      </c>
      <c r="C41" s="20" t="s">
        <v>82</v>
      </c>
      <c r="D41" s="7" t="s">
        <v>82</v>
      </c>
      <c r="E41" s="7">
        <v>7.0000000000000007E-2</v>
      </c>
      <c r="F41" s="7">
        <v>1.56</v>
      </c>
      <c r="G41" s="7">
        <v>66</v>
      </c>
      <c r="H41" s="7" t="s">
        <v>83</v>
      </c>
      <c r="I41" s="7" t="s">
        <v>93</v>
      </c>
      <c r="J41" s="6"/>
      <c r="K41" s="6"/>
      <c r="L41" s="6"/>
      <c r="M41" s="6"/>
    </row>
    <row r="42" spans="1:13" x14ac:dyDescent="0.25">
      <c r="A42" s="6" t="s">
        <v>129</v>
      </c>
      <c r="B42" s="7">
        <v>0.182</v>
      </c>
      <c r="C42" s="20" t="s">
        <v>82</v>
      </c>
      <c r="D42" s="7" t="s">
        <v>82</v>
      </c>
      <c r="E42" s="7">
        <v>0.05</v>
      </c>
      <c r="F42" s="7">
        <v>0.73</v>
      </c>
      <c r="G42" s="7">
        <v>43</v>
      </c>
      <c r="H42" s="7" t="s">
        <v>83</v>
      </c>
      <c r="I42" s="7" t="s">
        <v>93</v>
      </c>
      <c r="J42" s="6"/>
      <c r="K42" s="6"/>
      <c r="L42" s="6"/>
      <c r="M42" s="6"/>
    </row>
    <row r="43" spans="1:13" x14ac:dyDescent="0.25">
      <c r="A43" s="6" t="s">
        <v>128</v>
      </c>
      <c r="B43" s="7">
        <v>0.17799999999999999</v>
      </c>
      <c r="C43" s="20">
        <v>0.18</v>
      </c>
      <c r="D43" s="7">
        <v>0.10299999999999999</v>
      </c>
      <c r="E43" s="7" t="s">
        <v>57</v>
      </c>
      <c r="F43" s="7">
        <v>0.45</v>
      </c>
      <c r="G43" s="7">
        <v>29</v>
      </c>
      <c r="H43" s="7" t="s">
        <v>106</v>
      </c>
      <c r="I43" s="7" t="s">
        <v>93</v>
      </c>
      <c r="J43" s="6"/>
      <c r="K43" s="6"/>
      <c r="L43" s="6"/>
      <c r="M43" s="6"/>
    </row>
    <row r="44" spans="1:13" x14ac:dyDescent="0.25">
      <c r="A44" s="6" t="s">
        <v>150</v>
      </c>
      <c r="B44" s="7">
        <v>0.48499999999999999</v>
      </c>
      <c r="C44" s="20">
        <v>0.39</v>
      </c>
      <c r="D44" s="7">
        <v>0.23699999999999999</v>
      </c>
      <c r="E44" s="7">
        <v>0.1</v>
      </c>
      <c r="F44" s="7">
        <v>0.92</v>
      </c>
      <c r="G44" s="7">
        <v>16</v>
      </c>
      <c r="H44" s="7" t="s">
        <v>151</v>
      </c>
      <c r="I44" s="7"/>
      <c r="J44" s="6"/>
      <c r="K44" s="6"/>
      <c r="L44" s="6"/>
      <c r="M44" s="6"/>
    </row>
    <row r="45" spans="1:13" x14ac:dyDescent="0.25">
      <c r="A45" s="6" t="s">
        <v>122</v>
      </c>
      <c r="B45" s="7">
        <v>0.161</v>
      </c>
      <c r="C45" s="20">
        <v>0.13900000000000001</v>
      </c>
      <c r="D45" s="7">
        <v>9.5000000000000001E-2</v>
      </c>
      <c r="E45" s="7" t="s">
        <v>57</v>
      </c>
      <c r="F45" s="7">
        <v>0.28899999999999998</v>
      </c>
      <c r="G45" s="7">
        <v>11</v>
      </c>
      <c r="H45" s="7" t="s">
        <v>123</v>
      </c>
      <c r="I45" s="7"/>
      <c r="J45" s="6"/>
      <c r="K45" s="6"/>
      <c r="L45" s="6"/>
      <c r="M45" s="6"/>
    </row>
    <row r="46" spans="1:13" x14ac:dyDescent="0.25">
      <c r="A46" s="6" t="s">
        <v>84</v>
      </c>
      <c r="B46" s="7">
        <v>0.05</v>
      </c>
      <c r="C46" s="20">
        <v>1.4E-2</v>
      </c>
      <c r="D46" s="7">
        <v>7.8E-2</v>
      </c>
      <c r="E46" s="7" t="s">
        <v>57</v>
      </c>
      <c r="F46" s="7">
        <v>0.27</v>
      </c>
      <c r="G46" s="7">
        <v>20</v>
      </c>
      <c r="H46" s="7" t="s">
        <v>67</v>
      </c>
      <c r="I46" s="7"/>
      <c r="J46" s="6"/>
      <c r="K46" s="6"/>
      <c r="L46" s="6"/>
      <c r="M46" s="6"/>
    </row>
    <row r="47" spans="1:13" x14ac:dyDescent="0.25">
      <c r="A47" s="6" t="s">
        <v>152</v>
      </c>
      <c r="B47" s="7">
        <v>0.57099999999999995</v>
      </c>
      <c r="C47" s="20">
        <v>0.56200000000000006</v>
      </c>
      <c r="D47" s="7">
        <v>0.183</v>
      </c>
      <c r="E47" s="7">
        <v>0.26500000000000001</v>
      </c>
      <c r="F47" s="7">
        <v>1.1200000000000001</v>
      </c>
      <c r="G47" s="7">
        <v>81</v>
      </c>
      <c r="H47" s="7" t="s">
        <v>58</v>
      </c>
      <c r="I47" s="7"/>
      <c r="J47" s="6"/>
      <c r="K47" s="6"/>
      <c r="L47" s="6"/>
      <c r="M47" s="6"/>
    </row>
    <row r="48" spans="1:13" x14ac:dyDescent="0.25">
      <c r="A48" s="6" t="s">
        <v>63</v>
      </c>
      <c r="B48" s="7">
        <v>1.2E-2</v>
      </c>
      <c r="C48" s="20" t="s">
        <v>57</v>
      </c>
      <c r="D48" s="7">
        <v>3.5000000000000003E-2</v>
      </c>
      <c r="E48" s="7" t="s">
        <v>57</v>
      </c>
      <c r="F48" s="7">
        <v>0.25</v>
      </c>
      <c r="G48" s="7">
        <v>61</v>
      </c>
      <c r="H48" s="7" t="s">
        <v>58</v>
      </c>
      <c r="I48" s="7"/>
      <c r="J48" s="6"/>
      <c r="K48" s="6"/>
      <c r="L48" s="6"/>
      <c r="M48" s="6"/>
    </row>
    <row r="49" spans="1:15" x14ac:dyDescent="0.25">
      <c r="A49" s="6" t="s">
        <v>112</v>
      </c>
      <c r="B49" s="7">
        <v>0.121</v>
      </c>
      <c r="C49" s="20">
        <v>0.10199999999999999</v>
      </c>
      <c r="D49" s="7">
        <v>0.125</v>
      </c>
      <c r="E49" s="7" t="s">
        <v>57</v>
      </c>
      <c r="F49" s="7">
        <v>0.57799999999999996</v>
      </c>
      <c r="G49" s="7">
        <v>31</v>
      </c>
      <c r="H49" s="7" t="s">
        <v>61</v>
      </c>
      <c r="I49" s="7" t="s">
        <v>93</v>
      </c>
      <c r="J49" s="6"/>
      <c r="K49" s="6"/>
      <c r="L49" s="6"/>
      <c r="M49" s="6"/>
    </row>
    <row r="50" spans="1:15" x14ac:dyDescent="0.25">
      <c r="A50" s="6" t="s">
        <v>121</v>
      </c>
      <c r="B50" s="7">
        <v>0.15</v>
      </c>
      <c r="C50" s="20">
        <v>0.14599999999999999</v>
      </c>
      <c r="D50" s="7">
        <v>0.112</v>
      </c>
      <c r="E50" s="7" t="s">
        <v>57</v>
      </c>
      <c r="F50" s="7">
        <v>0.32500000000000001</v>
      </c>
      <c r="G50" s="7">
        <v>19</v>
      </c>
      <c r="H50" s="7" t="s">
        <v>78</v>
      </c>
      <c r="I50" s="7"/>
      <c r="J50" s="6" t="s">
        <v>59</v>
      </c>
      <c r="K50" s="6" t="s">
        <v>59</v>
      </c>
      <c r="L50" s="7" t="s">
        <v>59</v>
      </c>
      <c r="M50" s="7">
        <v>8</v>
      </c>
      <c r="N50" s="3">
        <v>0.88</v>
      </c>
      <c r="O50" s="3">
        <v>1</v>
      </c>
    </row>
    <row r="51" spans="1:15" x14ac:dyDescent="0.25">
      <c r="A51" s="6" t="s">
        <v>107</v>
      </c>
      <c r="B51" s="7">
        <v>9.5000000000000001E-2</v>
      </c>
      <c r="C51" s="20">
        <v>9.0999999999999998E-2</v>
      </c>
      <c r="D51" s="7">
        <v>0.1</v>
      </c>
      <c r="E51" s="7" t="s">
        <v>57</v>
      </c>
      <c r="F51" s="7">
        <v>0.31</v>
      </c>
      <c r="G51" s="7">
        <v>16</v>
      </c>
      <c r="H51" s="7" t="s">
        <v>78</v>
      </c>
      <c r="I51" s="7"/>
      <c r="J51" s="7" t="s">
        <v>59</v>
      </c>
      <c r="K51" s="6" t="s">
        <v>59</v>
      </c>
      <c r="L51" s="7" t="s">
        <v>59</v>
      </c>
      <c r="M51" s="7">
        <v>8</v>
      </c>
      <c r="N51" s="3">
        <v>0.89</v>
      </c>
      <c r="O51" s="3">
        <v>1</v>
      </c>
    </row>
    <row r="52" spans="1:15" x14ac:dyDescent="0.25">
      <c r="A52" s="6" t="s">
        <v>76</v>
      </c>
      <c r="B52" s="7">
        <v>3.1E-2</v>
      </c>
      <c r="C52" s="20">
        <v>3.0000000000000001E-3</v>
      </c>
      <c r="D52" s="7">
        <v>8.8999999999999996E-2</v>
      </c>
      <c r="E52" s="7" t="s">
        <v>57</v>
      </c>
      <c r="F52" s="7">
        <v>0.78</v>
      </c>
      <c r="G52" s="7">
        <v>95</v>
      </c>
      <c r="H52" s="7" t="s">
        <v>67</v>
      </c>
      <c r="I52" s="7"/>
      <c r="J52" s="6"/>
      <c r="K52" s="6"/>
      <c r="L52" s="6"/>
      <c r="M52" s="6"/>
    </row>
    <row r="53" spans="1:15" x14ac:dyDescent="0.25">
      <c r="A53" s="6" t="s">
        <v>143</v>
      </c>
      <c r="B53" s="7">
        <v>0.36099999999999999</v>
      </c>
      <c r="C53" s="20">
        <v>0.26500000000000001</v>
      </c>
      <c r="D53" s="7">
        <v>0.24099999999999999</v>
      </c>
      <c r="E53" s="7">
        <v>0.09</v>
      </c>
      <c r="F53" s="7">
        <v>1.052</v>
      </c>
      <c r="G53" s="7">
        <v>26</v>
      </c>
      <c r="H53" s="7" t="s">
        <v>144</v>
      </c>
      <c r="I53" s="7"/>
      <c r="J53" s="6"/>
      <c r="K53" s="6"/>
      <c r="L53" s="6"/>
      <c r="M53" s="6"/>
    </row>
    <row r="54" spans="1:15" x14ac:dyDescent="0.25">
      <c r="A54" s="6" t="s">
        <v>68</v>
      </c>
      <c r="B54" s="7">
        <v>1.4E-2</v>
      </c>
      <c r="C54" s="20">
        <v>0.01</v>
      </c>
      <c r="D54" s="7">
        <v>2.1000000000000001E-2</v>
      </c>
      <c r="E54" s="7" t="s">
        <v>57</v>
      </c>
      <c r="F54" s="7">
        <v>8.5999999999999993E-2</v>
      </c>
      <c r="G54" s="7">
        <v>19</v>
      </c>
      <c r="H54" s="7" t="s">
        <v>69</v>
      </c>
      <c r="I54" s="7" t="s">
        <v>59</v>
      </c>
      <c r="J54" s="7"/>
      <c r="K54" s="6" t="s">
        <v>59</v>
      </c>
      <c r="L54" s="7"/>
      <c r="M54" s="7">
        <v>8</v>
      </c>
    </row>
    <row r="55" spans="1:15" x14ac:dyDescent="0.25">
      <c r="A55" s="6" t="s">
        <v>72</v>
      </c>
      <c r="B55" s="7">
        <v>2.1999999999999999E-2</v>
      </c>
      <c r="C55" s="20">
        <v>1.4999999999999999E-2</v>
      </c>
      <c r="D55" s="7">
        <v>3.4000000000000002E-2</v>
      </c>
      <c r="E55" s="7" t="s">
        <v>57</v>
      </c>
      <c r="F55" s="7">
        <v>0.19</v>
      </c>
      <c r="G55" s="7">
        <v>94</v>
      </c>
      <c r="H55" s="7" t="s">
        <v>58</v>
      </c>
      <c r="I55" s="7" t="s">
        <v>59</v>
      </c>
      <c r="J55" s="7"/>
      <c r="K55" s="6" t="s">
        <v>59</v>
      </c>
      <c r="L55" s="7"/>
      <c r="M55" s="7">
        <v>8</v>
      </c>
    </row>
    <row r="56" spans="1:15" x14ac:dyDescent="0.25">
      <c r="A56" s="6" t="s">
        <v>64</v>
      </c>
      <c r="B56" s="7">
        <v>1.2999999999999999E-2</v>
      </c>
      <c r="C56" s="20">
        <v>0.01</v>
      </c>
      <c r="D56" s="7">
        <v>1.4999999999999999E-2</v>
      </c>
      <c r="E56" s="7" t="s">
        <v>57</v>
      </c>
      <c r="F56" s="7">
        <v>8.3000000000000004E-2</v>
      </c>
      <c r="G56" s="7">
        <v>90</v>
      </c>
      <c r="H56" s="7" t="s">
        <v>65</v>
      </c>
      <c r="I56" s="7"/>
      <c r="J56" s="6"/>
      <c r="K56" s="6"/>
      <c r="L56" s="6"/>
      <c r="M56" s="6"/>
    </row>
    <row r="57" spans="1:15" x14ac:dyDescent="0.25">
      <c r="A57" s="6" t="s">
        <v>56</v>
      </c>
      <c r="B57" s="7">
        <v>3.0000000000000001E-3</v>
      </c>
      <c r="C57" s="20" t="s">
        <v>57</v>
      </c>
      <c r="D57" s="7">
        <v>7.0000000000000001E-3</v>
      </c>
      <c r="E57" s="7" t="s">
        <v>57</v>
      </c>
      <c r="F57" s="7">
        <v>3.3000000000000002E-2</v>
      </c>
      <c r="G57" s="7">
        <v>39</v>
      </c>
      <c r="H57" s="7" t="s">
        <v>58</v>
      </c>
      <c r="I57" s="7" t="s">
        <v>59</v>
      </c>
      <c r="J57" s="6"/>
      <c r="K57" s="6" t="s">
        <v>59</v>
      </c>
      <c r="L57" s="7"/>
      <c r="M57" s="7">
        <v>8</v>
      </c>
    </row>
    <row r="58" spans="1:15" x14ac:dyDescent="0.25">
      <c r="A58" s="6" t="s">
        <v>130</v>
      </c>
      <c r="B58" s="7">
        <v>0.23300000000000001</v>
      </c>
      <c r="C58" s="20">
        <v>0.18099999999999999</v>
      </c>
      <c r="D58" s="7">
        <v>0.13900000000000001</v>
      </c>
      <c r="E58" s="7">
        <v>9.8000000000000004E-2</v>
      </c>
      <c r="F58" s="7">
        <v>0.45600000000000002</v>
      </c>
      <c r="G58" s="7">
        <v>6</v>
      </c>
      <c r="H58" s="7" t="s">
        <v>131</v>
      </c>
      <c r="I58" s="7" t="s">
        <v>93</v>
      </c>
      <c r="J58" s="6"/>
      <c r="K58" s="6"/>
      <c r="L58" s="6"/>
      <c r="M58" s="6"/>
    </row>
    <row r="59" spans="1:15" x14ac:dyDescent="0.25">
      <c r="A59" s="6" t="s">
        <v>79</v>
      </c>
      <c r="B59" s="7">
        <v>3.7999999999999999E-2</v>
      </c>
      <c r="C59" s="20">
        <v>3.3000000000000002E-2</v>
      </c>
      <c r="D59" s="7">
        <v>4.4999999999999998E-2</v>
      </c>
      <c r="E59" s="7" t="s">
        <v>57</v>
      </c>
      <c r="F59" s="7">
        <v>0.186</v>
      </c>
      <c r="G59" s="7">
        <v>15</v>
      </c>
      <c r="H59" s="7" t="s">
        <v>80</v>
      </c>
      <c r="I59" s="7"/>
      <c r="J59" s="6"/>
      <c r="K59" s="6"/>
      <c r="L59" s="6"/>
      <c r="M59" s="6"/>
    </row>
    <row r="60" spans="1:15" x14ac:dyDescent="0.25">
      <c r="A60" s="6" t="s">
        <v>156</v>
      </c>
      <c r="B60" s="7">
        <v>0.97899999999999998</v>
      </c>
      <c r="C60" s="20">
        <v>0.81100000000000005</v>
      </c>
      <c r="D60" s="7">
        <v>0.626</v>
      </c>
      <c r="E60" s="7" t="s">
        <v>57</v>
      </c>
      <c r="F60" s="7">
        <v>4.54</v>
      </c>
      <c r="G60" s="7">
        <v>356</v>
      </c>
      <c r="H60" s="7" t="s">
        <v>78</v>
      </c>
      <c r="I60" s="7" t="s">
        <v>59</v>
      </c>
      <c r="J60" s="6"/>
      <c r="K60" s="6" t="s">
        <v>59</v>
      </c>
      <c r="L60" s="7"/>
      <c r="M60" s="7">
        <v>0</v>
      </c>
    </row>
    <row r="61" spans="1:15" x14ac:dyDescent="0.25">
      <c r="A61" s="6" t="s">
        <v>103</v>
      </c>
      <c r="B61" s="7">
        <v>0.09</v>
      </c>
      <c r="C61" s="20">
        <v>0.08</v>
      </c>
      <c r="D61" s="7">
        <v>0.05</v>
      </c>
      <c r="E61" s="7" t="s">
        <v>57</v>
      </c>
      <c r="F61" s="7">
        <v>0.17</v>
      </c>
      <c r="G61" s="7">
        <v>8</v>
      </c>
      <c r="H61" s="7" t="s">
        <v>104</v>
      </c>
      <c r="I61" s="7"/>
      <c r="J61" s="6"/>
      <c r="K61" s="6"/>
      <c r="L61" s="6"/>
      <c r="M61" s="6"/>
    </row>
    <row r="62" spans="1:15" x14ac:dyDescent="0.25">
      <c r="A62" s="6" t="s">
        <v>62</v>
      </c>
      <c r="B62" s="7">
        <v>8.9999999999999993E-3</v>
      </c>
      <c r="C62" s="20">
        <v>1E-3</v>
      </c>
      <c r="D62" s="7">
        <v>1.2999999999999999E-2</v>
      </c>
      <c r="E62" s="7" t="s">
        <v>57</v>
      </c>
      <c r="F62" s="7">
        <v>0.05</v>
      </c>
      <c r="G62" s="7">
        <v>40</v>
      </c>
      <c r="H62" s="7" t="s">
        <v>58</v>
      </c>
      <c r="I62" s="7" t="s">
        <v>59</v>
      </c>
      <c r="J62" s="7"/>
      <c r="K62" s="6" t="s">
        <v>59</v>
      </c>
      <c r="L62" s="7"/>
      <c r="M62" s="7">
        <v>8</v>
      </c>
    </row>
    <row r="63" spans="1:15" x14ac:dyDescent="0.25">
      <c r="A63" s="6" t="s">
        <v>116</v>
      </c>
      <c r="B63" s="7">
        <v>0.13700000000000001</v>
      </c>
      <c r="C63" s="20" t="s">
        <v>82</v>
      </c>
      <c r="D63" s="7" t="s">
        <v>82</v>
      </c>
      <c r="E63" s="7">
        <v>0.04</v>
      </c>
      <c r="F63" s="7">
        <v>0.36</v>
      </c>
      <c r="G63" s="7">
        <v>56</v>
      </c>
      <c r="H63" s="7" t="s">
        <v>83</v>
      </c>
      <c r="I63" s="7"/>
      <c r="J63" s="6"/>
      <c r="K63" s="6"/>
      <c r="L63" s="6"/>
      <c r="M63" s="6"/>
    </row>
    <row r="64" spans="1:15" x14ac:dyDescent="0.25">
      <c r="A64" s="6" t="s">
        <v>125</v>
      </c>
      <c r="B64" s="7">
        <v>0.16600000000000001</v>
      </c>
      <c r="C64" s="20">
        <v>0.113</v>
      </c>
      <c r="D64" s="7">
        <v>0.24399999999999999</v>
      </c>
      <c r="E64" s="7" t="s">
        <v>57</v>
      </c>
      <c r="F64" s="7">
        <v>1.3660000000000001</v>
      </c>
      <c r="G64" s="7">
        <v>67</v>
      </c>
      <c r="H64" s="7" t="s">
        <v>78</v>
      </c>
      <c r="I64" s="7"/>
      <c r="J64" s="6"/>
      <c r="K64" s="6"/>
      <c r="L64" s="6"/>
      <c r="M64" s="6"/>
    </row>
    <row r="65" spans="1:13" x14ac:dyDescent="0.25">
      <c r="A65" s="6" t="s">
        <v>74</v>
      </c>
      <c r="B65" s="7">
        <v>2.4E-2</v>
      </c>
      <c r="C65" s="20">
        <v>1.7000000000000001E-2</v>
      </c>
      <c r="D65" s="7">
        <v>2.3E-2</v>
      </c>
      <c r="E65" s="7" t="s">
        <v>57</v>
      </c>
      <c r="F65" s="7">
        <v>7.0000000000000007E-2</v>
      </c>
      <c r="G65" s="7">
        <v>36</v>
      </c>
      <c r="H65" s="7" t="s">
        <v>75</v>
      </c>
      <c r="I65" s="7"/>
      <c r="J65" s="6"/>
      <c r="K65" s="6"/>
      <c r="L65" s="6"/>
      <c r="M65" s="6"/>
    </row>
    <row r="66" spans="1:13" x14ac:dyDescent="0.25">
      <c r="A66" s="6" t="s">
        <v>126</v>
      </c>
      <c r="B66" s="7">
        <v>0.16700000000000001</v>
      </c>
      <c r="C66" s="20">
        <v>9.4E-2</v>
      </c>
      <c r="D66" s="7">
        <v>0.19400000000000001</v>
      </c>
      <c r="E66" s="7" t="s">
        <v>57</v>
      </c>
      <c r="F66" s="7">
        <v>0.96</v>
      </c>
      <c r="G66" s="7">
        <v>101</v>
      </c>
      <c r="H66" s="7" t="s">
        <v>61</v>
      </c>
      <c r="I66" s="7" t="s">
        <v>59</v>
      </c>
      <c r="J66" s="6"/>
      <c r="K66" s="6" t="s">
        <v>59</v>
      </c>
      <c r="L66" s="8" t="s">
        <v>127</v>
      </c>
      <c r="M66" s="7"/>
    </row>
    <row r="67" spans="1:13" x14ac:dyDescent="0.25">
      <c r="A67" s="6" t="s">
        <v>157</v>
      </c>
      <c r="B67" s="7">
        <v>0.995</v>
      </c>
      <c r="C67" s="20">
        <v>0.87</v>
      </c>
      <c r="D67" s="7">
        <v>0.53900000000000003</v>
      </c>
      <c r="E67" s="7" t="s">
        <v>57</v>
      </c>
      <c r="F67" s="7">
        <v>3.22</v>
      </c>
      <c r="G67" s="7">
        <v>636</v>
      </c>
      <c r="H67" s="7" t="s">
        <v>158</v>
      </c>
      <c r="I67" s="7" t="s">
        <v>59</v>
      </c>
      <c r="J67" s="6"/>
      <c r="K67" s="6" t="s">
        <v>59</v>
      </c>
      <c r="L67" s="7"/>
      <c r="M67" s="7">
        <v>0</v>
      </c>
    </row>
    <row r="68" spans="1:13" x14ac:dyDescent="0.25">
      <c r="A68" s="6" t="s">
        <v>66</v>
      </c>
      <c r="B68" s="7">
        <v>1.2999999999999999E-2</v>
      </c>
      <c r="C68" s="20">
        <v>4.0000000000000001E-3</v>
      </c>
      <c r="D68" s="7">
        <v>2.3E-2</v>
      </c>
      <c r="E68" s="7" t="s">
        <v>57</v>
      </c>
      <c r="F68" s="7">
        <v>8.4000000000000005E-2</v>
      </c>
      <c r="G68" s="7">
        <v>32</v>
      </c>
      <c r="H68" s="7" t="s">
        <v>67</v>
      </c>
      <c r="I68" s="7"/>
      <c r="J68" s="6"/>
      <c r="K68" s="6"/>
      <c r="L68" s="6"/>
      <c r="M68" s="6"/>
    </row>
    <row r="69" spans="1:13" x14ac:dyDescent="0.25">
      <c r="A69" s="6" t="s">
        <v>117</v>
      </c>
      <c r="B69" s="7">
        <v>0.14399999999999999</v>
      </c>
      <c r="C69" s="20">
        <v>9.9000000000000005E-2</v>
      </c>
      <c r="D69" s="7">
        <v>0.122</v>
      </c>
      <c r="E69" s="7">
        <v>4.2000000000000003E-2</v>
      </c>
      <c r="F69" s="7">
        <v>0.53300000000000003</v>
      </c>
      <c r="G69" s="7">
        <v>32</v>
      </c>
      <c r="H69" s="7" t="s">
        <v>118</v>
      </c>
      <c r="I69" s="7" t="s">
        <v>93</v>
      </c>
      <c r="J69" s="6"/>
      <c r="K69" s="6"/>
      <c r="L69" s="6"/>
      <c r="M69" s="6"/>
    </row>
    <row r="70" spans="1:13" x14ac:dyDescent="0.25">
      <c r="A70" s="6" t="s">
        <v>159</v>
      </c>
      <c r="B70" s="7">
        <v>1.123</v>
      </c>
      <c r="C70" s="20" t="s">
        <v>82</v>
      </c>
      <c r="D70" s="7" t="s">
        <v>82</v>
      </c>
      <c r="E70" s="7">
        <v>0.65</v>
      </c>
      <c r="F70" s="7">
        <v>3.73</v>
      </c>
      <c r="G70" s="7">
        <v>60</v>
      </c>
      <c r="H70" s="7" t="s">
        <v>83</v>
      </c>
      <c r="I70" s="7"/>
      <c r="J70" s="6"/>
      <c r="K70" s="6"/>
      <c r="L70" s="6"/>
      <c r="M70" s="6"/>
    </row>
    <row r="71" spans="1:13" x14ac:dyDescent="0.25">
      <c r="A71" s="6" t="s">
        <v>94</v>
      </c>
      <c r="B71" s="7">
        <v>7.0999999999999994E-2</v>
      </c>
      <c r="C71" s="20">
        <v>2.5000000000000001E-2</v>
      </c>
      <c r="D71" s="7">
        <v>0.14099999999999999</v>
      </c>
      <c r="E71" s="7" t="s">
        <v>57</v>
      </c>
      <c r="F71" s="7">
        <v>0.67800000000000005</v>
      </c>
      <c r="G71" s="7">
        <v>35</v>
      </c>
      <c r="H71" s="7" t="s">
        <v>67</v>
      </c>
      <c r="I71" s="7"/>
      <c r="J71" s="7" t="s">
        <v>59</v>
      </c>
      <c r="K71" s="6" t="s">
        <v>59</v>
      </c>
      <c r="L71" s="7" t="s">
        <v>59</v>
      </c>
      <c r="M71" s="7">
        <v>8</v>
      </c>
    </row>
    <row r="72" spans="1:13" x14ac:dyDescent="0.25">
      <c r="A72" s="6" t="s">
        <v>147</v>
      </c>
      <c r="B72" s="7">
        <v>0.41</v>
      </c>
      <c r="C72" s="20">
        <v>0.33400000000000002</v>
      </c>
      <c r="D72" s="7">
        <v>0.308</v>
      </c>
      <c r="E72" s="7" t="s">
        <v>57</v>
      </c>
      <c r="F72" s="7">
        <v>1.3</v>
      </c>
      <c r="G72" s="7">
        <v>122</v>
      </c>
      <c r="H72" s="7" t="s">
        <v>61</v>
      </c>
      <c r="I72" s="7" t="s">
        <v>93</v>
      </c>
      <c r="J72" s="6"/>
      <c r="K72" s="6"/>
      <c r="L72" s="6"/>
      <c r="M72" s="6"/>
    </row>
    <row r="73" spans="1:13" x14ac:dyDescent="0.25">
      <c r="A73" s="6" t="s">
        <v>142</v>
      </c>
      <c r="B73" s="7">
        <v>0.35799999999999998</v>
      </c>
      <c r="C73" s="20">
        <v>0.36</v>
      </c>
      <c r="D73" s="7">
        <v>0.13800000000000001</v>
      </c>
      <c r="E73" s="7" t="s">
        <v>57</v>
      </c>
      <c r="F73" s="7">
        <v>0.82</v>
      </c>
      <c r="G73" s="7">
        <v>43</v>
      </c>
      <c r="H73" s="7" t="s">
        <v>115</v>
      </c>
      <c r="I73" s="7" t="s">
        <v>59</v>
      </c>
      <c r="J73" s="6"/>
      <c r="K73" s="6"/>
      <c r="L73" s="6"/>
      <c r="M73" s="6"/>
    </row>
    <row r="74" spans="1:13" x14ac:dyDescent="0.25">
      <c r="A74" s="6" t="s">
        <v>119</v>
      </c>
      <c r="B74" s="7">
        <v>0.14399999999999999</v>
      </c>
      <c r="C74" s="20">
        <v>0.15</v>
      </c>
      <c r="D74" s="7">
        <v>0.11899999999999999</v>
      </c>
      <c r="E74" s="7">
        <v>2.1999999999999999E-2</v>
      </c>
      <c r="F74" s="7">
        <v>0.26</v>
      </c>
      <c r="G74" s="7">
        <v>3</v>
      </c>
      <c r="H74" s="7" t="s">
        <v>120</v>
      </c>
      <c r="I74" s="7"/>
      <c r="J74" s="6"/>
      <c r="K74" s="6"/>
      <c r="L74" s="6"/>
      <c r="M74" s="6"/>
    </row>
    <row r="75" spans="1:13" x14ac:dyDescent="0.25">
      <c r="A75" s="6" t="s">
        <v>137</v>
      </c>
      <c r="B75" s="7">
        <v>0.35</v>
      </c>
      <c r="C75" s="20">
        <v>0.33800000000000002</v>
      </c>
      <c r="D75" s="7">
        <v>0.128</v>
      </c>
      <c r="E75" s="7" t="s">
        <v>57</v>
      </c>
      <c r="F75" s="7">
        <v>0.85299999999999998</v>
      </c>
      <c r="G75" s="7">
        <v>451</v>
      </c>
      <c r="H75" s="7" t="s">
        <v>58</v>
      </c>
      <c r="I75" s="7" t="s">
        <v>59</v>
      </c>
      <c r="J75" s="6"/>
      <c r="K75" s="6"/>
      <c r="L75" s="6"/>
      <c r="M75" s="6"/>
    </row>
    <row r="76" spans="1:13" x14ac:dyDescent="0.25">
      <c r="A76" s="6" t="s">
        <v>113</v>
      </c>
      <c r="B76" s="7">
        <v>0.126</v>
      </c>
      <c r="C76" s="20">
        <v>7.6999999999999999E-2</v>
      </c>
      <c r="D76" s="7">
        <v>0.13400000000000001</v>
      </c>
      <c r="E76" s="7" t="s">
        <v>57</v>
      </c>
      <c r="F76" s="7">
        <v>0.88900000000000001</v>
      </c>
      <c r="G76" s="7">
        <v>545</v>
      </c>
      <c r="H76" s="7" t="s">
        <v>61</v>
      </c>
      <c r="I76" s="7" t="s">
        <v>59</v>
      </c>
      <c r="J76" s="6"/>
      <c r="K76" s="6" t="s">
        <v>59</v>
      </c>
      <c r="L76" s="7"/>
      <c r="M76" s="7">
        <v>8</v>
      </c>
    </row>
    <row r="77" spans="1:13" x14ac:dyDescent="0.25">
      <c r="A77" s="6" t="s">
        <v>140</v>
      </c>
      <c r="B77" s="7">
        <v>0.35399999999999998</v>
      </c>
      <c r="C77" s="20">
        <v>0.311</v>
      </c>
      <c r="D77" s="7">
        <v>0.23100000000000001</v>
      </c>
      <c r="E77" s="7" t="s">
        <v>57</v>
      </c>
      <c r="F77" s="7">
        <v>1.478</v>
      </c>
      <c r="G77" s="7">
        <v>231</v>
      </c>
      <c r="H77" s="7" t="s">
        <v>141</v>
      </c>
      <c r="I77" s="7" t="s">
        <v>59</v>
      </c>
      <c r="J77" s="6"/>
      <c r="K77" s="6"/>
      <c r="L77" s="6"/>
      <c r="M77" s="6"/>
    </row>
    <row r="78" spans="1:13" x14ac:dyDescent="0.25">
      <c r="A78" s="6" t="s">
        <v>161</v>
      </c>
      <c r="B78" s="7">
        <v>0.68899999999999995</v>
      </c>
      <c r="C78" s="20">
        <v>0.56000000000000005</v>
      </c>
      <c r="D78" s="7">
        <v>0.34100000000000003</v>
      </c>
      <c r="E78" s="7">
        <v>0.128</v>
      </c>
      <c r="F78" s="7">
        <v>1.8160000000000001</v>
      </c>
      <c r="G78" s="7">
        <v>21</v>
      </c>
      <c r="H78" s="7" t="s">
        <v>153</v>
      </c>
      <c r="I78" s="7" t="s">
        <v>93</v>
      </c>
      <c r="J78" s="6"/>
      <c r="K78" s="6"/>
      <c r="L78" s="6"/>
      <c r="M78" s="6"/>
    </row>
    <row r="79" spans="1:13" x14ac:dyDescent="0.25">
      <c r="A79" s="6" t="s">
        <v>146</v>
      </c>
      <c r="B79" s="7">
        <v>0.38600000000000001</v>
      </c>
      <c r="C79" s="20">
        <v>0.34</v>
      </c>
      <c r="D79" s="7">
        <v>0.26500000000000001</v>
      </c>
      <c r="E79" s="7" t="s">
        <v>57</v>
      </c>
      <c r="F79" s="7">
        <v>1.8160000000000001</v>
      </c>
      <c r="G79" s="7">
        <v>420</v>
      </c>
      <c r="H79" s="7" t="s">
        <v>61</v>
      </c>
      <c r="I79" s="7" t="s">
        <v>59</v>
      </c>
      <c r="J79" s="6"/>
      <c r="K79" s="6" t="s">
        <v>59</v>
      </c>
      <c r="L79" s="7"/>
      <c r="M79" s="7">
        <v>4</v>
      </c>
    </row>
    <row r="80" spans="1:13" x14ac:dyDescent="0.25">
      <c r="A80" s="6" t="s">
        <v>132</v>
      </c>
      <c r="B80" s="7">
        <v>0.23499999999999999</v>
      </c>
      <c r="C80" s="20">
        <v>0.157</v>
      </c>
      <c r="D80" s="7">
        <v>0.216</v>
      </c>
      <c r="E80" s="7" t="s">
        <v>57</v>
      </c>
      <c r="F80" s="7">
        <v>0.74399999999999999</v>
      </c>
      <c r="G80" s="7">
        <v>46</v>
      </c>
      <c r="H80" s="7" t="s">
        <v>106</v>
      </c>
      <c r="I80" s="7" t="s">
        <v>93</v>
      </c>
      <c r="J80" s="6"/>
      <c r="K80" s="6"/>
      <c r="L80" s="6"/>
      <c r="M80" s="6"/>
    </row>
    <row r="81" spans="1:13" x14ac:dyDescent="0.25">
      <c r="A81" s="6" t="s">
        <v>102</v>
      </c>
      <c r="B81" s="7">
        <v>8.8999999999999996E-2</v>
      </c>
      <c r="C81" s="20">
        <v>6.7000000000000004E-2</v>
      </c>
      <c r="D81" s="7">
        <v>8.4000000000000005E-2</v>
      </c>
      <c r="E81" s="7" t="s">
        <v>57</v>
      </c>
      <c r="F81" s="7">
        <v>0.317</v>
      </c>
      <c r="G81" s="7">
        <v>37</v>
      </c>
      <c r="H81" s="7" t="s">
        <v>67</v>
      </c>
      <c r="I81" s="7"/>
      <c r="J81" s="6"/>
      <c r="K81" s="6"/>
      <c r="L81" s="6"/>
      <c r="M81" s="6"/>
    </row>
    <row r="82" spans="1:13" x14ac:dyDescent="0.25">
      <c r="A82" s="6" t="s">
        <v>85</v>
      </c>
      <c r="B82" s="7">
        <v>5.0999999999999997E-2</v>
      </c>
      <c r="C82" s="20">
        <v>5.1999999999999998E-2</v>
      </c>
      <c r="D82" s="7">
        <v>0.03</v>
      </c>
      <c r="E82" s="7" t="s">
        <v>57</v>
      </c>
      <c r="F82" s="7">
        <v>9.6000000000000002E-2</v>
      </c>
      <c r="G82" s="7">
        <v>13</v>
      </c>
      <c r="H82" s="7" t="s">
        <v>67</v>
      </c>
      <c r="I82" s="7"/>
      <c r="J82" s="6"/>
      <c r="K82" s="6"/>
      <c r="L82" s="6"/>
      <c r="M82" s="6"/>
    </row>
    <row r="83" spans="1:13" x14ac:dyDescent="0.25">
      <c r="A83" s="51" t="s">
        <v>160</v>
      </c>
      <c r="B83" s="7"/>
    </row>
  </sheetData>
  <autoFilter ref="A1:O83" xr:uid="{CD8F0A90-76AE-4F3B-8921-08E0826F8A1D}"/>
  <sortState xmlns:xlrd2="http://schemas.microsoft.com/office/spreadsheetml/2017/richdata2" ref="A15:O82">
    <sortCondition ref="A15:A82"/>
  </sortState>
  <conditionalFormatting sqref="B1">
    <cfRule type="colorScale" priority="3">
      <colorScale>
        <cfvo type="min"/>
        <cfvo type="percentile" val="50"/>
        <cfvo type="max"/>
        <color rgb="FF63BE7B"/>
        <color rgb="FFFCFCFF"/>
        <color rgb="FFF8696B"/>
      </colorScale>
    </cfRule>
  </conditionalFormatting>
  <conditionalFormatting sqref="B2:B82">
    <cfRule type="colorScale" priority="45">
      <colorScale>
        <cfvo type="min"/>
        <cfvo type="percentile" val="50"/>
        <cfvo type="max"/>
        <color rgb="FF63BE7B"/>
        <color rgb="FFFCFCFF"/>
        <color rgb="FFF8696B"/>
      </colorScale>
    </cfRule>
  </conditionalFormatting>
  <conditionalFormatting sqref="C1">
    <cfRule type="colorScale" priority="1">
      <colorScale>
        <cfvo type="min"/>
        <cfvo type="percentile" val="50"/>
        <cfvo type="max"/>
        <color rgb="FF63BE7B"/>
        <color rgb="FFFCFCFF"/>
        <color rgb="FFF8696B"/>
      </colorScale>
    </cfRule>
  </conditionalFormatting>
  <conditionalFormatting sqref="C2:C13">
    <cfRule type="colorScale" priority="47">
      <colorScale>
        <cfvo type="min"/>
        <cfvo type="percentile" val="50"/>
        <cfvo type="max"/>
        <color rgb="FF63BE7B"/>
        <color rgb="FFFCFCFF"/>
        <color rgb="FFF8696B"/>
      </colorScale>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C608-B7CB-409F-8666-767B37C0EEAD}">
  <sheetPr codeName="Sheet4"/>
  <dimension ref="A1:U30"/>
  <sheetViews>
    <sheetView workbookViewId="0"/>
  </sheetViews>
  <sheetFormatPr defaultRowHeight="15" x14ac:dyDescent="0.25"/>
  <cols>
    <col min="1" max="1" width="31.42578125" customWidth="1"/>
    <col min="2" max="3" width="23.85546875" customWidth="1"/>
    <col min="4" max="6" width="18" style="81" customWidth="1"/>
    <col min="7" max="8" width="13.5703125" style="14" customWidth="1"/>
    <col min="10" max="10" width="25" customWidth="1"/>
    <col min="20" max="20" width="35.42578125" customWidth="1"/>
  </cols>
  <sheetData>
    <row r="1" spans="1:21" x14ac:dyDescent="0.25">
      <c r="D1" s="81" t="s">
        <v>236</v>
      </c>
      <c r="E1" s="81" t="s">
        <v>243</v>
      </c>
      <c r="F1" s="81" t="s">
        <v>244</v>
      </c>
      <c r="G1" s="14" t="s">
        <v>237</v>
      </c>
      <c r="H1" s="14" t="s">
        <v>235</v>
      </c>
      <c r="N1" t="s">
        <v>233</v>
      </c>
      <c r="O1" t="s">
        <v>200</v>
      </c>
      <c r="P1" t="s">
        <v>201</v>
      </c>
      <c r="Q1" t="s">
        <v>202</v>
      </c>
      <c r="R1" t="s">
        <v>203</v>
      </c>
    </row>
    <row r="2" spans="1:21" x14ac:dyDescent="0.25">
      <c r="A2" s="6" t="s">
        <v>23</v>
      </c>
      <c r="B2" s="6" t="s">
        <v>192</v>
      </c>
      <c r="C2" s="6" t="s">
        <v>230</v>
      </c>
      <c r="D2" s="82">
        <f t="shared" ref="D2:D10" si="0">VLOOKUP(B2,J:K,2,FALSE)</f>
        <v>4</v>
      </c>
      <c r="E2" s="84" t="e">
        <f>VLOOKUP(A2,Fish_Mercury!A:B,2,FALSE)</f>
        <v>#N/A</v>
      </c>
      <c r="F2" s="90"/>
      <c r="G2" s="83">
        <f>VLOOKUP(C2,N:P,2,FALSE)</f>
        <v>71</v>
      </c>
      <c r="H2" s="85">
        <f>VLOOKUP(C2,N:P,3,FALSE)</f>
        <v>0.25407605633802821</v>
      </c>
      <c r="J2" t="s">
        <v>171</v>
      </c>
      <c r="K2" t="s">
        <v>172</v>
      </c>
      <c r="N2" t="s">
        <v>204</v>
      </c>
      <c r="O2">
        <v>3</v>
      </c>
      <c r="P2">
        <v>0.19933333333333333</v>
      </c>
      <c r="Q2">
        <v>5.3163270528940751E-2</v>
      </c>
      <c r="R2">
        <v>0.247</v>
      </c>
      <c r="T2" s="89" t="s">
        <v>238</v>
      </c>
      <c r="U2" s="89" t="s">
        <v>239</v>
      </c>
    </row>
    <row r="3" spans="1:21" x14ac:dyDescent="0.25">
      <c r="A3" s="6" t="s">
        <v>24</v>
      </c>
      <c r="B3" s="6" t="s">
        <v>178</v>
      </c>
      <c r="C3" s="6" t="s">
        <v>234</v>
      </c>
      <c r="D3" s="82">
        <f t="shared" si="0"/>
        <v>23</v>
      </c>
      <c r="E3" s="84">
        <f>VLOOKUP(A3,Fish_Mercury!A:B,2,FALSE)</f>
        <v>0.11</v>
      </c>
      <c r="F3" s="90">
        <f t="shared" ref="F3:F24" si="1">VLOOKUP(B3,T:U,2,FALSE)</f>
        <v>0.11</v>
      </c>
      <c r="G3"/>
      <c r="H3" s="86"/>
      <c r="J3" t="s">
        <v>173</v>
      </c>
      <c r="K3">
        <v>6</v>
      </c>
      <c r="N3" t="s">
        <v>205</v>
      </c>
      <c r="O3">
        <v>5</v>
      </c>
      <c r="P3">
        <v>0.1222</v>
      </c>
      <c r="Q3">
        <v>6.075936141863246E-2</v>
      </c>
      <c r="R3">
        <v>0.218</v>
      </c>
      <c r="T3" s="89" t="s">
        <v>189</v>
      </c>
      <c r="U3" s="89">
        <v>0.877</v>
      </c>
    </row>
    <row r="4" spans="1:21" x14ac:dyDescent="0.25">
      <c r="A4" s="6" t="s">
        <v>25</v>
      </c>
      <c r="B4" s="6" t="s">
        <v>175</v>
      </c>
      <c r="C4" s="6" t="s">
        <v>208</v>
      </c>
      <c r="D4" s="82">
        <f t="shared" si="0"/>
        <v>3</v>
      </c>
      <c r="E4" s="84" t="e">
        <f>VLOOKUP(A4,Fish_Mercury!A:B,2,FALSE)</f>
        <v>#N/A</v>
      </c>
      <c r="F4" s="90"/>
      <c r="G4" s="83">
        <f>VLOOKUP(C4,N:P,2,FALSE)</f>
        <v>60</v>
      </c>
      <c r="H4" s="87">
        <f>VLOOKUP(C4,N:P,3,FALSE)</f>
        <v>0.43842333333333344</v>
      </c>
      <c r="J4" t="s">
        <v>174</v>
      </c>
      <c r="K4">
        <v>7</v>
      </c>
      <c r="N4" t="s">
        <v>206</v>
      </c>
      <c r="O4">
        <v>1</v>
      </c>
      <c r="P4">
        <v>1.11E-2</v>
      </c>
      <c r="Q4" t="e">
        <v>#DIV/0!</v>
      </c>
      <c r="R4">
        <v>1.11E-2</v>
      </c>
      <c r="T4" s="89" t="s">
        <v>198</v>
      </c>
      <c r="U4" s="89">
        <v>0.79400000000000004</v>
      </c>
    </row>
    <row r="5" spans="1:21" x14ac:dyDescent="0.25">
      <c r="A5" s="6" t="s">
        <v>26</v>
      </c>
      <c r="B5" s="6" t="s">
        <v>179</v>
      </c>
      <c r="C5" s="6" t="s">
        <v>211</v>
      </c>
      <c r="D5" s="82">
        <f t="shared" si="0"/>
        <v>10</v>
      </c>
      <c r="E5" s="84" t="e">
        <f>VLOOKUP(A5,Fish_Mercury!A:B,2,FALSE)</f>
        <v>#N/A</v>
      </c>
      <c r="F5" s="90"/>
      <c r="G5"/>
      <c r="H5" s="86"/>
      <c r="J5" t="s">
        <v>175</v>
      </c>
      <c r="K5">
        <v>3</v>
      </c>
      <c r="N5" t="s">
        <v>207</v>
      </c>
      <c r="O5">
        <v>91</v>
      </c>
      <c r="P5">
        <v>6.1657142857142848E-2</v>
      </c>
      <c r="Q5">
        <v>0.10549326375846328</v>
      </c>
      <c r="R5">
        <v>0.83099999999999996</v>
      </c>
      <c r="T5" s="89" t="s">
        <v>180</v>
      </c>
      <c r="U5" s="89">
        <v>0.64700000000000002</v>
      </c>
    </row>
    <row r="6" spans="1:21" x14ac:dyDescent="0.25">
      <c r="A6" s="6" t="s">
        <v>27</v>
      </c>
      <c r="B6" s="6" t="s">
        <v>190</v>
      </c>
      <c r="C6" s="6"/>
      <c r="D6" s="82">
        <f t="shared" si="0"/>
        <v>1</v>
      </c>
      <c r="E6" s="84" t="e">
        <f>VLOOKUP(A6,Fish_Mercury!A:B,2,FALSE)</f>
        <v>#N/A</v>
      </c>
      <c r="F6" s="90"/>
      <c r="G6" s="83"/>
      <c r="H6" s="85"/>
      <c r="J6" t="s">
        <v>176</v>
      </c>
      <c r="K6">
        <v>1</v>
      </c>
      <c r="N6" t="s">
        <v>208</v>
      </c>
      <c r="O6">
        <v>60</v>
      </c>
      <c r="P6">
        <v>0.43842333333333344</v>
      </c>
      <c r="Q6">
        <v>0.23194018104226941</v>
      </c>
      <c r="R6">
        <v>0.91200000000000003</v>
      </c>
      <c r="T6" s="89" t="s">
        <v>181</v>
      </c>
      <c r="U6" s="89">
        <v>0.54700000000000004</v>
      </c>
    </row>
    <row r="7" spans="1:21" x14ac:dyDescent="0.25">
      <c r="A7" s="6" t="s">
        <v>28</v>
      </c>
      <c r="B7" s="6" t="s">
        <v>184</v>
      </c>
      <c r="C7" s="6" t="s">
        <v>222</v>
      </c>
      <c r="D7" s="82">
        <f t="shared" si="0"/>
        <v>20</v>
      </c>
      <c r="E7" s="84">
        <f>VLOOKUP(A7,Fish_Mercury!A:B,2,FALSE)</f>
        <v>0.156</v>
      </c>
      <c r="F7" s="90">
        <f t="shared" si="1"/>
        <v>0.156</v>
      </c>
      <c r="G7" s="83">
        <f t="shared" ref="G7" si="2">VLOOKUP(C7,N:P,2,FALSE)</f>
        <v>56</v>
      </c>
      <c r="H7" s="87">
        <f t="shared" ref="H7" si="3">VLOOKUP(C7,N:P,3,FALSE)</f>
        <v>0.27775357142857138</v>
      </c>
      <c r="J7" t="s">
        <v>177</v>
      </c>
      <c r="K7">
        <v>4</v>
      </c>
      <c r="N7" t="s">
        <v>209</v>
      </c>
      <c r="O7">
        <v>27</v>
      </c>
      <c r="P7">
        <v>0.28378518518518514</v>
      </c>
      <c r="Q7">
        <v>0.14296235573288235</v>
      </c>
      <c r="R7">
        <v>0.61599999999999999</v>
      </c>
      <c r="T7" s="89" t="s">
        <v>183</v>
      </c>
      <c r="U7" s="89">
        <v>0.42199999999999999</v>
      </c>
    </row>
    <row r="8" spans="1:21" x14ac:dyDescent="0.25">
      <c r="A8" s="6" t="s">
        <v>29</v>
      </c>
      <c r="B8" s="6" t="s">
        <v>186</v>
      </c>
      <c r="C8" s="6" t="s">
        <v>223</v>
      </c>
      <c r="D8" s="82">
        <f t="shared" si="0"/>
        <v>3</v>
      </c>
      <c r="E8" s="84" t="e">
        <f>VLOOKUP(A8,Fish_Mercury!A:B,2,FALSE)</f>
        <v>#N/A</v>
      </c>
      <c r="F8" s="90"/>
      <c r="G8" s="83">
        <f t="shared" ref="G8:G10" si="4">VLOOKUP(C8,N:P,2,FALSE)</f>
        <v>324</v>
      </c>
      <c r="H8" s="85">
        <f t="shared" ref="H8:H10" si="5">VLOOKUP(C8,N:P,3,FALSE)</f>
        <v>7.9421296296296268E-2</v>
      </c>
      <c r="J8" t="s">
        <v>178</v>
      </c>
      <c r="K8">
        <v>23</v>
      </c>
      <c r="N8" t="s">
        <v>210</v>
      </c>
      <c r="O8">
        <v>138</v>
      </c>
      <c r="P8">
        <v>0.15415434782608697</v>
      </c>
      <c r="Q8">
        <v>0.18112742303450086</v>
      </c>
      <c r="R8">
        <v>1.264</v>
      </c>
      <c r="T8" s="89" t="s">
        <v>240</v>
      </c>
      <c r="U8" s="89">
        <v>0.39</v>
      </c>
    </row>
    <row r="9" spans="1:21" x14ac:dyDescent="0.25">
      <c r="A9" s="6" t="s">
        <v>30</v>
      </c>
      <c r="B9" s="6" t="s">
        <v>185</v>
      </c>
      <c r="C9" s="6" t="s">
        <v>226</v>
      </c>
      <c r="D9" s="82">
        <f t="shared" si="0"/>
        <v>1</v>
      </c>
      <c r="E9" s="84" t="e">
        <f>VLOOKUP(A9,Fish_Mercury!A:B,2,FALSE)</f>
        <v>#N/A</v>
      </c>
      <c r="F9" s="90"/>
      <c r="G9" s="83">
        <f t="shared" si="4"/>
        <v>1</v>
      </c>
      <c r="H9" s="85">
        <f t="shared" si="5"/>
        <v>0.17349999999999999</v>
      </c>
      <c r="J9" t="s">
        <v>179</v>
      </c>
      <c r="K9">
        <v>10</v>
      </c>
      <c r="N9" t="s">
        <v>211</v>
      </c>
      <c r="O9">
        <v>10</v>
      </c>
      <c r="P9">
        <v>0.10399999999999998</v>
      </c>
      <c r="Q9">
        <v>0.13515916543098366</v>
      </c>
      <c r="R9">
        <v>0.46</v>
      </c>
      <c r="T9" s="89" t="s">
        <v>199</v>
      </c>
      <c r="U9" s="89">
        <v>0.35299999999999998</v>
      </c>
    </row>
    <row r="10" spans="1:21" x14ac:dyDescent="0.25">
      <c r="A10" s="6" t="s">
        <v>31</v>
      </c>
      <c r="B10" s="6" t="s">
        <v>176</v>
      </c>
      <c r="C10" s="6" t="s">
        <v>209</v>
      </c>
      <c r="D10" s="82">
        <f t="shared" si="0"/>
        <v>1</v>
      </c>
      <c r="E10" s="84" t="e">
        <f>VLOOKUP(A10,Fish_Mercury!A:B,2,FALSE)</f>
        <v>#N/A</v>
      </c>
      <c r="F10" s="90"/>
      <c r="G10" s="83">
        <f t="shared" si="4"/>
        <v>27</v>
      </c>
      <c r="H10" s="87">
        <f t="shared" si="5"/>
        <v>0.28378518518518514</v>
      </c>
      <c r="J10" t="s">
        <v>180</v>
      </c>
      <c r="K10">
        <v>12</v>
      </c>
      <c r="N10" t="s">
        <v>212</v>
      </c>
      <c r="O10">
        <v>1</v>
      </c>
      <c r="P10">
        <v>0.1963</v>
      </c>
      <c r="Q10" t="e">
        <v>#DIV/0!</v>
      </c>
      <c r="R10">
        <v>0.1963</v>
      </c>
      <c r="T10" s="89" t="s">
        <v>182</v>
      </c>
      <c r="U10" s="89">
        <v>0.35099999999999998</v>
      </c>
    </row>
    <row r="11" spans="1:21" x14ac:dyDescent="0.25">
      <c r="A11" s="6" t="s">
        <v>32</v>
      </c>
      <c r="B11" s="6" t="s">
        <v>194</v>
      </c>
      <c r="C11" s="6"/>
      <c r="D11" s="82"/>
      <c r="E11" s="84">
        <f>VLOOKUP(A11,Fish_Mercury!A:B,2,FALSE)</f>
        <v>0.39</v>
      </c>
      <c r="F11" s="90">
        <v>0.39</v>
      </c>
      <c r="G11"/>
      <c r="H11" s="86"/>
      <c r="J11" t="s">
        <v>181</v>
      </c>
      <c r="K11">
        <v>127</v>
      </c>
      <c r="N11" t="s">
        <v>213</v>
      </c>
      <c r="O11">
        <v>43</v>
      </c>
      <c r="P11">
        <v>0.38401627906976743</v>
      </c>
      <c r="Q11">
        <v>0.14482462124638323</v>
      </c>
      <c r="R11">
        <v>0.73499999999999999</v>
      </c>
      <c r="T11" s="89" t="s">
        <v>241</v>
      </c>
      <c r="U11" s="89">
        <v>0.16134140382428122</v>
      </c>
    </row>
    <row r="12" spans="1:21" x14ac:dyDescent="0.25">
      <c r="A12" s="6" t="s">
        <v>33</v>
      </c>
      <c r="B12" s="6" t="s">
        <v>195</v>
      </c>
      <c r="C12" s="6"/>
      <c r="D12" s="82"/>
      <c r="E12" s="84">
        <f>VLOOKUP(A12,Fish_Mercury!A:B,2,FALSE)</f>
        <v>0.16134140382428122</v>
      </c>
      <c r="F12" s="90">
        <v>0.16134140382428122</v>
      </c>
      <c r="G12"/>
      <c r="H12" s="86"/>
      <c r="J12" t="s">
        <v>182</v>
      </c>
      <c r="K12">
        <v>66</v>
      </c>
      <c r="N12" t="s">
        <v>214</v>
      </c>
      <c r="O12">
        <v>237</v>
      </c>
      <c r="P12">
        <v>0.66626202531645573</v>
      </c>
      <c r="Q12">
        <v>0.43071348866099507</v>
      </c>
      <c r="R12">
        <v>2.3460000000000001</v>
      </c>
      <c r="T12" s="89" t="s">
        <v>184</v>
      </c>
      <c r="U12" s="89">
        <v>0.156</v>
      </c>
    </row>
    <row r="13" spans="1:21" x14ac:dyDescent="0.25">
      <c r="A13" s="6" t="s">
        <v>34</v>
      </c>
      <c r="B13" s="6" t="s">
        <v>174</v>
      </c>
      <c r="C13" s="6" t="s">
        <v>205</v>
      </c>
      <c r="D13" s="82">
        <f>VLOOKUP(B13,J:K,2,FALSE)</f>
        <v>7</v>
      </c>
      <c r="E13" s="84" t="e">
        <f>VLOOKUP(A13,Fish_Mercury!A:B,2,FALSE)</f>
        <v>#N/A</v>
      </c>
      <c r="F13" s="90"/>
      <c r="G13" s="83">
        <f t="shared" ref="G13:G14" si="6">VLOOKUP(C13,N:P,2,FALSE)</f>
        <v>5</v>
      </c>
      <c r="H13" s="85">
        <f t="shared" ref="H13:H14" si="7">VLOOKUP(C13,N:P,3,FALSE)</f>
        <v>0.1222</v>
      </c>
      <c r="J13" t="s">
        <v>183</v>
      </c>
      <c r="K13">
        <v>56</v>
      </c>
      <c r="N13" t="s">
        <v>215</v>
      </c>
      <c r="O13">
        <v>32</v>
      </c>
      <c r="P13">
        <v>0.32897499999999996</v>
      </c>
      <c r="Q13">
        <v>0.17539732774659125</v>
      </c>
      <c r="R13">
        <v>0.64800000000000002</v>
      </c>
      <c r="T13" s="89" t="s">
        <v>242</v>
      </c>
      <c r="U13" s="89">
        <v>0.12</v>
      </c>
    </row>
    <row r="14" spans="1:21" x14ac:dyDescent="0.25">
      <c r="A14" s="6" t="s">
        <v>35</v>
      </c>
      <c r="B14" s="6" t="s">
        <v>177</v>
      </c>
      <c r="C14" s="6" t="s">
        <v>207</v>
      </c>
      <c r="D14" s="82">
        <f>VLOOKUP(B14,J:K,2,FALSE)</f>
        <v>4</v>
      </c>
      <c r="E14" s="84" t="e">
        <f>VLOOKUP(A14,Fish_Mercury!A:B,2,FALSE)</f>
        <v>#N/A</v>
      </c>
      <c r="F14" s="90"/>
      <c r="G14" s="83">
        <f t="shared" si="6"/>
        <v>91</v>
      </c>
      <c r="H14" s="85">
        <f t="shared" si="7"/>
        <v>6.1657142857142848E-2</v>
      </c>
      <c r="J14" t="s">
        <v>184</v>
      </c>
      <c r="K14">
        <v>20</v>
      </c>
      <c r="N14" t="s">
        <v>216</v>
      </c>
      <c r="O14">
        <v>1</v>
      </c>
      <c r="P14">
        <v>0.15</v>
      </c>
      <c r="Q14" t="e">
        <v>#DIV/0!</v>
      </c>
      <c r="R14">
        <v>0.15</v>
      </c>
      <c r="T14" s="89" t="s">
        <v>178</v>
      </c>
      <c r="U14" s="89">
        <v>0.11</v>
      </c>
    </row>
    <row r="15" spans="1:21" x14ac:dyDescent="0.25">
      <c r="A15" s="6" t="s">
        <v>36</v>
      </c>
      <c r="B15" s="6" t="s">
        <v>196</v>
      </c>
      <c r="C15" s="6"/>
      <c r="D15" s="82"/>
      <c r="E15" s="84">
        <f>VLOOKUP(A15,Fish_Mercury!A:B,2,FALSE)</f>
        <v>0.39</v>
      </c>
      <c r="F15" s="90">
        <v>0.39</v>
      </c>
      <c r="G15"/>
      <c r="H15" s="86"/>
      <c r="J15" t="s">
        <v>185</v>
      </c>
      <c r="K15">
        <v>1</v>
      </c>
      <c r="N15" t="s">
        <v>217</v>
      </c>
      <c r="O15">
        <v>37</v>
      </c>
      <c r="P15">
        <v>0.52531891891891902</v>
      </c>
      <c r="Q15">
        <v>0.57485999543745814</v>
      </c>
      <c r="R15">
        <v>3.6448</v>
      </c>
    </row>
    <row r="16" spans="1:21" x14ac:dyDescent="0.25">
      <c r="A16" s="6" t="s">
        <v>37</v>
      </c>
      <c r="B16" s="6" t="s">
        <v>197</v>
      </c>
      <c r="C16" s="6"/>
      <c r="D16" s="82"/>
      <c r="E16" s="84">
        <f>VLOOKUP(A16,Fish_Mercury!A:B,2,FALSE)</f>
        <v>0.16134140382428122</v>
      </c>
      <c r="F16" s="90">
        <v>0.16134140382428122</v>
      </c>
      <c r="G16"/>
      <c r="H16" s="86"/>
      <c r="J16" t="s">
        <v>186</v>
      </c>
      <c r="K16">
        <v>3</v>
      </c>
      <c r="N16" t="s">
        <v>218</v>
      </c>
      <c r="O16">
        <v>19</v>
      </c>
      <c r="P16">
        <v>0.26693684210526325</v>
      </c>
      <c r="Q16">
        <v>0.12422581683068722</v>
      </c>
      <c r="R16">
        <v>0.61399999999999999</v>
      </c>
    </row>
    <row r="17" spans="1:18" x14ac:dyDescent="0.25">
      <c r="A17" s="6" t="s">
        <v>38</v>
      </c>
      <c r="B17" s="6" t="s">
        <v>182</v>
      </c>
      <c r="C17" s="6"/>
      <c r="D17" s="82">
        <f t="shared" ref="D17:D22" si="8">VLOOKUP(B17,J:K,2,FALSE)</f>
        <v>66</v>
      </c>
      <c r="E17" s="84">
        <f>VLOOKUP(A17,Fish_Mercury!A:B,2,FALSE)</f>
        <v>0.35099999999999998</v>
      </c>
      <c r="F17" s="90">
        <f t="shared" si="1"/>
        <v>0.35099999999999998</v>
      </c>
      <c r="G17"/>
      <c r="H17" s="86"/>
      <c r="J17" t="s">
        <v>187</v>
      </c>
      <c r="K17">
        <v>2</v>
      </c>
      <c r="N17" t="s">
        <v>219</v>
      </c>
      <c r="O17">
        <v>607</v>
      </c>
      <c r="P17">
        <v>0.56353327841845158</v>
      </c>
      <c r="Q17">
        <v>0.35276804439765325</v>
      </c>
      <c r="R17">
        <v>2.1789999999999998</v>
      </c>
    </row>
    <row r="18" spans="1:18" x14ac:dyDescent="0.25">
      <c r="A18" s="6" t="s">
        <v>39</v>
      </c>
      <c r="B18" s="6" t="s">
        <v>187</v>
      </c>
      <c r="C18" s="6" t="s">
        <v>224</v>
      </c>
      <c r="D18" s="82">
        <f t="shared" si="8"/>
        <v>2</v>
      </c>
      <c r="E18" s="84" t="e">
        <f>VLOOKUP(A18,Fish_Mercury!A:B,2,FALSE)</f>
        <v>#N/A</v>
      </c>
      <c r="F18" s="90"/>
      <c r="G18" s="83">
        <f>VLOOKUP(C18,N:P,2,FALSE)</f>
        <v>197</v>
      </c>
      <c r="H18" s="85">
        <f>VLOOKUP(C18,N:P,3,FALSE)</f>
        <v>0.2391218846532574</v>
      </c>
      <c r="J18" t="s">
        <v>188</v>
      </c>
      <c r="K18">
        <v>249</v>
      </c>
      <c r="N18" t="s">
        <v>220</v>
      </c>
      <c r="O18">
        <v>7</v>
      </c>
      <c r="P18">
        <v>3.9671428571428573E-2</v>
      </c>
      <c r="Q18">
        <v>2.8355523523393367E-2</v>
      </c>
      <c r="R18">
        <v>8.4500000000000006E-2</v>
      </c>
    </row>
    <row r="19" spans="1:18" x14ac:dyDescent="0.25">
      <c r="A19" s="6" t="s">
        <v>40</v>
      </c>
      <c r="B19" s="6" t="s">
        <v>183</v>
      </c>
      <c r="C19" s="6"/>
      <c r="D19" s="82">
        <f t="shared" si="8"/>
        <v>56</v>
      </c>
      <c r="E19" s="84">
        <f>VLOOKUP(A19,Fish_Mercury!A:B,2,FALSE)</f>
        <v>0.42199999999999999</v>
      </c>
      <c r="F19" s="90">
        <f t="shared" si="1"/>
        <v>0.42199999999999999</v>
      </c>
      <c r="G19"/>
      <c r="H19" s="86"/>
      <c r="J19" t="s">
        <v>189</v>
      </c>
      <c r="K19">
        <v>125</v>
      </c>
      <c r="N19" t="s">
        <v>221</v>
      </c>
      <c r="O19">
        <v>4</v>
      </c>
      <c r="P19">
        <v>0.49624999999999997</v>
      </c>
      <c r="Q19">
        <v>0.27135140193729124</v>
      </c>
      <c r="R19">
        <v>0.85799999999999998</v>
      </c>
    </row>
    <row r="20" spans="1:18" x14ac:dyDescent="0.25">
      <c r="A20" s="6" t="s">
        <v>41</v>
      </c>
      <c r="B20" s="6" t="s">
        <v>173</v>
      </c>
      <c r="C20" s="6"/>
      <c r="D20" s="82">
        <f t="shared" si="8"/>
        <v>6</v>
      </c>
      <c r="E20" s="84" t="e">
        <f>VLOOKUP(A20,Fish_Mercury!A:B,2,FALSE)</f>
        <v>#N/A</v>
      </c>
      <c r="F20" s="90"/>
      <c r="G20" s="83"/>
      <c r="H20" s="85"/>
      <c r="J20" t="s">
        <v>190</v>
      </c>
      <c r="K20">
        <v>1</v>
      </c>
      <c r="N20" t="s">
        <v>222</v>
      </c>
      <c r="O20">
        <v>56</v>
      </c>
      <c r="P20">
        <v>0.27775357142857138</v>
      </c>
      <c r="Q20">
        <v>0.16040283375901451</v>
      </c>
      <c r="R20">
        <v>0.93600000000000005</v>
      </c>
    </row>
    <row r="21" spans="1:18" x14ac:dyDescent="0.25">
      <c r="A21" s="6" t="s">
        <v>42</v>
      </c>
      <c r="B21" s="6" t="s">
        <v>180</v>
      </c>
      <c r="C21" s="6"/>
      <c r="D21" s="82">
        <f t="shared" si="8"/>
        <v>12</v>
      </c>
      <c r="E21" s="84">
        <f>VLOOKUP(A21,Fish_Mercury!A:B,2,FALSE)</f>
        <v>0.64700000000000002</v>
      </c>
      <c r="F21" s="91">
        <f t="shared" si="1"/>
        <v>0.64700000000000002</v>
      </c>
      <c r="G21"/>
      <c r="H21" s="86"/>
      <c r="J21" t="s">
        <v>191</v>
      </c>
      <c r="K21">
        <v>196</v>
      </c>
      <c r="N21" t="s">
        <v>223</v>
      </c>
      <c r="O21">
        <v>324</v>
      </c>
      <c r="P21">
        <v>7.9421296296296268E-2</v>
      </c>
      <c r="Q21">
        <v>9.7410659283097334E-2</v>
      </c>
      <c r="R21">
        <v>0.7167</v>
      </c>
    </row>
    <row r="22" spans="1:18" x14ac:dyDescent="0.25">
      <c r="A22" s="6" t="s">
        <v>43</v>
      </c>
      <c r="B22" s="6" t="s">
        <v>181</v>
      </c>
      <c r="C22" s="6"/>
      <c r="D22" s="82">
        <f t="shared" si="8"/>
        <v>127</v>
      </c>
      <c r="E22" s="84">
        <f>VLOOKUP(A22,Fish_Mercury!A:B,2,FALSE)</f>
        <v>0.54700000000000004</v>
      </c>
      <c r="F22" s="90">
        <f t="shared" si="1"/>
        <v>0.54700000000000004</v>
      </c>
      <c r="G22"/>
      <c r="H22" s="86"/>
      <c r="J22" t="s">
        <v>192</v>
      </c>
      <c r="K22">
        <v>4</v>
      </c>
      <c r="N22" t="s">
        <v>224</v>
      </c>
      <c r="O22">
        <v>197</v>
      </c>
      <c r="P22">
        <v>0.2391218846532574</v>
      </c>
      <c r="Q22">
        <v>0.21451046865609011</v>
      </c>
      <c r="R22">
        <v>2.6026516602568099</v>
      </c>
    </row>
    <row r="23" spans="1:18" x14ac:dyDescent="0.25">
      <c r="A23" s="6" t="s">
        <v>44</v>
      </c>
      <c r="B23" s="6" t="s">
        <v>198</v>
      </c>
      <c r="C23" s="6"/>
      <c r="D23" s="82"/>
      <c r="E23" s="84">
        <f>VLOOKUP(A23,Fish_Mercury!A:B,2,FALSE)</f>
        <v>0.79400000000000004</v>
      </c>
      <c r="F23" s="90">
        <f t="shared" si="1"/>
        <v>0.79400000000000004</v>
      </c>
      <c r="G23"/>
      <c r="H23" s="86"/>
      <c r="J23" t="s">
        <v>193</v>
      </c>
      <c r="K23">
        <v>466</v>
      </c>
      <c r="N23" t="s">
        <v>225</v>
      </c>
      <c r="O23">
        <v>409</v>
      </c>
      <c r="P23">
        <v>0.66588777506112451</v>
      </c>
      <c r="Q23">
        <v>0.4458289255752671</v>
      </c>
      <c r="R23">
        <v>2.4889999999999999</v>
      </c>
    </row>
    <row r="24" spans="1:18" x14ac:dyDescent="0.25">
      <c r="A24" s="6" t="s">
        <v>45</v>
      </c>
      <c r="B24" s="6" t="s">
        <v>199</v>
      </c>
      <c r="C24" s="6"/>
      <c r="D24" s="82"/>
      <c r="E24" s="84">
        <f>VLOOKUP(A24,Fish_Mercury!A:B,2,FALSE)</f>
        <v>0.35299999999999998</v>
      </c>
      <c r="F24" s="90">
        <f t="shared" si="1"/>
        <v>0.35299999999999998</v>
      </c>
      <c r="G24"/>
      <c r="H24"/>
      <c r="N24" t="s">
        <v>226</v>
      </c>
      <c r="O24">
        <v>1</v>
      </c>
      <c r="P24">
        <v>0.17349999999999999</v>
      </c>
      <c r="Q24" t="e">
        <v>#DIV/0!</v>
      </c>
      <c r="R24">
        <v>0.17349999999999999</v>
      </c>
    </row>
    <row r="25" spans="1:18" x14ac:dyDescent="0.25">
      <c r="N25" t="s">
        <v>227</v>
      </c>
      <c r="O25">
        <v>11</v>
      </c>
      <c r="P25">
        <v>0.20148181818181818</v>
      </c>
      <c r="Q25">
        <v>0.11985833986987994</v>
      </c>
      <c r="R25">
        <v>0.434</v>
      </c>
    </row>
    <row r="26" spans="1:18" x14ac:dyDescent="0.25">
      <c r="N26" t="s">
        <v>228</v>
      </c>
      <c r="O26">
        <v>12</v>
      </c>
      <c r="P26">
        <v>0.64069166666666655</v>
      </c>
      <c r="Q26">
        <v>0.29832804536535856</v>
      </c>
      <c r="R26">
        <v>1.2756000000000001</v>
      </c>
    </row>
    <row r="27" spans="1:18" x14ac:dyDescent="0.25">
      <c r="N27" t="s">
        <v>229</v>
      </c>
      <c r="O27">
        <v>194</v>
      </c>
      <c r="P27">
        <v>0.52937886597938144</v>
      </c>
      <c r="Q27">
        <v>0.27059415802882569</v>
      </c>
      <c r="R27">
        <v>1.337</v>
      </c>
    </row>
    <row r="28" spans="1:18" x14ac:dyDescent="0.25">
      <c r="N28" t="s">
        <v>230</v>
      </c>
      <c r="O28">
        <v>71</v>
      </c>
      <c r="P28">
        <v>0.25407605633802821</v>
      </c>
      <c r="Q28">
        <v>0.19219150751624842</v>
      </c>
      <c r="R28">
        <v>1</v>
      </c>
    </row>
    <row r="29" spans="1:18" x14ac:dyDescent="0.25">
      <c r="N29" t="s">
        <v>231</v>
      </c>
      <c r="O29">
        <v>10</v>
      </c>
      <c r="P29">
        <v>0.43158000000000002</v>
      </c>
      <c r="Q29">
        <v>0.42145030496555053</v>
      </c>
      <c r="R29">
        <v>1.4470000000000001</v>
      </c>
    </row>
    <row r="30" spans="1:18" x14ac:dyDescent="0.25">
      <c r="N30" t="s">
        <v>232</v>
      </c>
      <c r="O30">
        <v>1532</v>
      </c>
      <c r="P30">
        <v>0.35772878590078311</v>
      </c>
      <c r="Q30">
        <v>0.28635837992076202</v>
      </c>
      <c r="R30">
        <v>4.3079999999999998</v>
      </c>
    </row>
  </sheetData>
  <autoFilter ref="A1:K24" xr:uid="{E1DEC608-B7CB-409F-8666-767B37C0EEAD}"/>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BCEEC2AFC8B9942915009C3962A55FA" ma:contentTypeVersion="44" ma:contentTypeDescription="Create a new document." ma:contentTypeScope="" ma:versionID="f3a77c9df21632a83d51c48aeb730a05">
  <xsd:schema xmlns:xsd="http://www.w3.org/2001/XMLSchema" xmlns:xs="http://www.w3.org/2001/XMLSchema" xmlns:p="http://schemas.microsoft.com/office/2006/metadata/properties" xmlns:ns2="07e24052-2ae6-4bf7-89b5-4ebbb96fd2a4" xmlns:ns3="84446167-4577-4b7b-9354-d5e683508779" targetNamespace="http://schemas.microsoft.com/office/2006/metadata/properties" ma:root="true" ma:fieldsID="feb99a7c21654c356921fceb9f4f401d" ns2:_="" ns3:_="">
    <xsd:import namespace="07e24052-2ae6-4bf7-89b5-4ebbb96fd2a4"/>
    <xsd:import namespace="84446167-4577-4b7b-9354-d5e683508779"/>
    <xsd:element name="properties">
      <xsd:complexType>
        <xsd:sequence>
          <xsd:element name="documentManagement">
            <xsd:complexType>
              <xsd:all>
                <xsd:element ref="ns2:EHCategory" minOccurs="0"/>
                <xsd:element ref="ns2:EHSub_x002d_Category" minOccurs="0"/>
                <xsd:element ref="ns3:DocumentOwner" minOccurs="0"/>
                <xsd:element ref="ns2:KeyWords" minOccurs="0"/>
                <xsd:element ref="ns3:_dlc_DocIdUrl" minOccurs="0"/>
                <xsd:element ref="ns3:VDHCategory" minOccurs="0"/>
                <xsd:element ref="ns3:VDHSubCategory" minOccurs="0"/>
                <xsd:element ref="ns3:LibraryLead"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3:_dlc_DocId" minOccurs="0"/>
                <xsd:element ref="ns3:_dlc_DocIdPersistId" minOccurs="0"/>
                <xsd:element ref="ns3:_ExtendedDescription" minOccurs="0"/>
                <xsd:element ref="ns2:a7f5af845a8242de8dd313fec34e4cb9"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24052-2ae6-4bf7-89b5-4ebbb96fd2a4" elementFormDefault="qualified">
    <xsd:import namespace="http://schemas.microsoft.com/office/2006/documentManagement/types"/>
    <xsd:import namespace="http://schemas.microsoft.com/office/infopath/2007/PartnerControls"/>
    <xsd:element name="EHCategory" ma:index="2" nillable="true" ma:displayName="EH Category" ma:format="Dropdown" ma:list="794073dc-50d3-4b87-9cbd-e97337efddb3" ma:internalName="EHCategory" ma:readOnly="false" ma:showField="Title">
      <xsd:simpleType>
        <xsd:restriction base="dms:Lookup"/>
      </xsd:simpleType>
    </xsd:element>
    <xsd:element name="EHSub_x002d_Category" ma:index="3" nillable="true" ma:displayName="EH Sub Category" ma:format="Dropdown" ma:list="c3233aa7-fa59-4302-a661-e22077fa9bd5" ma:internalName="EHSub_x002d_Category" ma:readOnly="false" ma:showField="Title">
      <xsd:simpleType>
        <xsd:restriction base="dms:Lookup"/>
      </xsd:simpleType>
    </xsd:element>
    <xsd:element name="KeyWords" ma:index="5" nillable="true" ma:displayName="Keywords" ma:format="Dropdown" ma:internalName="KeyWords">
      <xsd:complexType>
        <xsd:complexContent>
          <xsd:extension base="dms:MultiChoice">
            <xsd:sequence>
              <xsd:element name="Value" maxOccurs="unbounded" minOccurs="0" nillable="true">
                <xsd:simpleType>
                  <xsd:restriction base="dms:Choice">
                    <xsd:enumeration value="Choice 1"/>
                    <xsd:enumeration value="Choice 2"/>
                    <xsd:enumeration value="Choice 3"/>
                  </xsd:restriction>
                </xsd:simple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hidden="true"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7f5af845a8242de8dd313fec34e4cb9" ma:index="33" nillable="true" ma:taxonomy="true" ma:internalName="a7f5af845a8242de8dd313fec34e4cb9" ma:taxonomyFieldName="Document_x002d_Type" ma:displayName="Document Type" ma:default="" ma:fieldId="{a7f5af84-5a82-42de-8dd3-13fec34e4cb9}" ma:sspId="0b405ef0-1b2e-414d-886f-c62305e76806" ma:termSetId="469bb79a-9bb3-400a-be7e-044c96165f21" ma:anchorId="00000000-0000-0000-0000-000000000000" ma:open="fals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446167-4577-4b7b-9354-d5e683508779" elementFormDefault="qualified">
    <xsd:import namespace="http://schemas.microsoft.com/office/2006/documentManagement/types"/>
    <xsd:import namespace="http://schemas.microsoft.com/office/infopath/2007/PartnerControls"/>
    <xsd:element name="DocumentOwner" ma:index="4" nillable="true" ma:displayName="Document Owner" ma:format="Dropdown" ma:list="UserInfo" ma:SharePointGroup="0" ma:internalName="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7"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VDHCategory" ma:index="9" nillable="true" ma:displayName="VDH Category" ma:hidden="true" ma:list="{794073dc-50d3-4b87-9cbd-e97337efddb3}" ma:internalName="VDHCategory" ma:readOnly="false" ma:showField="Title" ma:web="84446167-4577-4b7b-9354-d5e683508779">
      <xsd:simpleType>
        <xsd:restriction base="dms:Lookup"/>
      </xsd:simpleType>
    </xsd:element>
    <xsd:element name="VDHSubCategory" ma:index="10" nillable="true" ma:displayName="VDH Sub-Category" ma:hidden="true" ma:list="{c3233aa7-fa59-4302-a661-e22077fa9bd5}" ma:internalName="VDHSubCategory" ma:readOnly="false" ma:showField="Title" ma:web="84446167-4577-4b7b-9354-d5e683508779">
      <xsd:simpleType>
        <xsd:restriction base="dms:Lookup"/>
      </xsd:simpleType>
    </xsd:element>
    <xsd:element name="LibraryLead" ma:index="12" nillable="true" ma:displayName="Library Lead" ma:hidden="true" ma:list="UserInfo" ma:SharePointGroup="0" ma:internalName="Library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8" nillable="true" ma:displayName="Taxonomy Catch All Column" ma:hidden="true" ma:list="{19915325-752e-4837-9a6d-cd6d37e665ca}" ma:internalName="TaxCatchAll" ma:readOnly="false" ma:showField="CatchAllData" ma:web="84446167-4577-4b7b-9354-d5e683508779">
      <xsd:complexType>
        <xsd:complexContent>
          <xsd:extension base="dms:MultiChoiceLookup">
            <xsd:sequence>
              <xsd:element name="Value" type="dms:Lookup" maxOccurs="unbounded" minOccurs="0" nillable="true"/>
            </xsd:sequence>
          </xsd:extension>
        </xsd:complexContent>
      </xsd:complexType>
    </xsd:element>
    <xsd:element name="_dlc_DocId" ma:index="28"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30" nillable="true" ma:displayName="Persist ID" ma:description="Keep ID on add." ma:hidden="true" ma:internalName="_dlc_DocIdPersistId" ma:readOnly="false">
      <xsd:simpleType>
        <xsd:restriction base="dms:Boolean"/>
      </xsd:simpleType>
    </xsd:element>
    <xsd:element name="_ExtendedDescription" ma:index="32" nillable="true" ma:displayName="Description" ma:hidden="true" ma:internalName="_ExtendedDescription"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7f5af845a8242de8dd313fec34e4cb9 xmlns="07e24052-2ae6-4bf7-89b5-4ebbb96fd2a4">
      <Terms xmlns="http://schemas.microsoft.com/office/infopath/2007/PartnerControls">
        <TermInfo xmlns="http://schemas.microsoft.com/office/infopath/2007/PartnerControls">
          <TermName xmlns="http://schemas.microsoft.com/office/infopath/2007/PartnerControls">Reference</TermName>
          <TermId xmlns="http://schemas.microsoft.com/office/infopath/2007/PartnerControls">adc4615e-df2a-4ea1-8f33-75880d468913</TermId>
        </TermInfo>
      </Terms>
    </a7f5af845a8242de8dd313fec34e4cb9>
    <_dlc_DocId xmlns="84446167-4577-4b7b-9354-d5e683508779">4M4EYVAPJ54E-666208036-2032</_dlc_DocId>
    <VDHSubCategory xmlns="84446167-4577-4b7b-9354-d5e683508779" xsi:nil="true"/>
    <lcf76f155ced4ddcb4097134ff3c332f xmlns="07e24052-2ae6-4bf7-89b5-4ebbb96fd2a4">
      <Terms xmlns="http://schemas.microsoft.com/office/infopath/2007/PartnerControls"/>
    </lcf76f155ced4ddcb4097134ff3c332f>
    <DocumentOwner xmlns="84446167-4577-4b7b-9354-d5e683508779">
      <UserInfo>
        <DisplayName>Wadman, Pamela</DisplayName>
        <AccountId>38</AccountId>
        <AccountType/>
      </UserInfo>
    </DocumentOwner>
    <KeyWords xmlns="07e24052-2ae6-4bf7-89b5-4ebbb96fd2a4" xsi:nil="true"/>
    <EHCategory xmlns="07e24052-2ae6-4bf7-89b5-4ebbb96fd2a4" xsi:nil="true"/>
    <VDHCategory xmlns="84446167-4577-4b7b-9354-d5e683508779" xsi:nil="true"/>
    <LibraryLead xmlns="84446167-4577-4b7b-9354-d5e683508779">
      <UserInfo>
        <DisplayName/>
        <AccountId xsi:nil="true"/>
        <AccountType/>
      </UserInfo>
    </LibraryLead>
    <_ExtendedDescription xmlns="84446167-4577-4b7b-9354-d5e683508779" xsi:nil="true"/>
    <EHSub_x002d_Category xmlns="07e24052-2ae6-4bf7-89b5-4ebbb96fd2a4" xsi:nil="true"/>
    <_dlc_DocIdUrl xmlns="84446167-4577-4b7b-9354-d5e683508779">
      <Url>https://vermontgov.sharepoint.com/sites/AHS-VDHEH/_layouts/15/DocIdRedir.aspx?ID=4M4EYVAPJ54E-666208036-2032</Url>
      <Description>4M4EYVAPJ54E-666208036-2032</Description>
    </_dlc_DocIdUrl>
    <TaxCatchAll xmlns="84446167-4577-4b7b-9354-d5e683508779">
      <Value>9</Value>
    </TaxCatchAll>
    <_dlc_DocIdPersistId xmlns="84446167-4577-4b7b-9354-d5e683508779" xsi:nil="true"/>
  </documentManagement>
</p:properties>
</file>

<file path=customXml/itemProps1.xml><?xml version="1.0" encoding="utf-8"?>
<ds:datastoreItem xmlns:ds="http://schemas.openxmlformats.org/officeDocument/2006/customXml" ds:itemID="{13F11D72-4FFD-4CD3-995F-EB7A47B384D4}">
  <ds:schemaRefs>
    <ds:schemaRef ds:uri="http://schemas.microsoft.com/sharepoint/v3/contenttype/forms"/>
  </ds:schemaRefs>
</ds:datastoreItem>
</file>

<file path=customXml/itemProps2.xml><?xml version="1.0" encoding="utf-8"?>
<ds:datastoreItem xmlns:ds="http://schemas.openxmlformats.org/officeDocument/2006/customXml" ds:itemID="{F26337BD-95A0-4FCA-83AA-E8C9F06F614E}">
  <ds:schemaRefs>
    <ds:schemaRef ds:uri="http://schemas.microsoft.com/sharepoint/events"/>
  </ds:schemaRefs>
</ds:datastoreItem>
</file>

<file path=customXml/itemProps3.xml><?xml version="1.0" encoding="utf-8"?>
<ds:datastoreItem xmlns:ds="http://schemas.openxmlformats.org/officeDocument/2006/customXml" ds:itemID="{B25A54DE-5D9A-4B96-A5F5-743813426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24052-2ae6-4bf7-89b5-4ebbb96fd2a4"/>
    <ds:schemaRef ds:uri="84446167-4577-4b7b-9354-d5e683508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CE1FD1-C508-4C50-976E-874222FA1B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446167-4577-4b7b-9354-d5e683508779"/>
    <ds:schemaRef ds:uri="07e24052-2ae6-4bf7-89b5-4ebbb96fd2a4"/>
    <ds:schemaRef ds:uri="http://www.w3.org/XML/1998/namespace"/>
    <ds:schemaRef ds:uri="http://purl.org/dc/dcmitype/"/>
  </ds:schemaRefs>
</ds:datastoreItem>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FishMealMercury</vt:lpstr>
      <vt:lpstr>FishMealMercury_metric</vt:lpstr>
      <vt:lpstr>Fish_Mercury</vt:lpstr>
      <vt:lpstr>Species with TooFew</vt:lpstr>
      <vt:lpstr>FishMealMercury!Print_Area</vt:lpstr>
      <vt:lpstr>FishMealMercury_metric!Print_Area</vt:lpstr>
      <vt:lpstr>FishMealMercury_metric!Reset</vt:lpstr>
      <vt:lpstr>Reset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Fish Meal Mercury Calculator</dc:title>
  <dc:subject/>
  <dc:creator>Vermont Department of Health</dc:creator>
  <cp:keywords/>
  <dc:description/>
  <cp:lastModifiedBy>Wadman, Pamela</cp:lastModifiedBy>
  <cp:revision/>
  <dcterms:created xsi:type="dcterms:W3CDTF">2020-01-13T14:31:30Z</dcterms:created>
  <dcterms:modified xsi:type="dcterms:W3CDTF">2025-01-16T19:11:23Z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0x010100CBCEEC2AFC8B9942915009C3962A55FA</vt:lpwstr>
  </property>
  <property fmtid="{D5CDD505-2E9C-101B-9397-08002B2CF9AE}" pid="3" name="_dlc_DocIdItemGuid">
    <vt:lpwstr>7c079b51-7745-4f36-8f5d-28ebbf81056a</vt:lpwstr>
  </property>
  <property fmtid="{D5CDD505-2E9C-101B-9397-08002B2CF9AE}" pid="4" name="MediaServiceImageTags">
    <vt:lpwstr/>
  </property>
  <property fmtid="{D5CDD505-2E9C-101B-9397-08002B2CF9AE}" pid="5" name="Document-Type">
    <vt:lpwstr>9;#Reference|adc4615e-df2a-4ea1-8f33-75880d468913</vt:lpwstr>
  </property>
</Properties>
</file>